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tabRatio="829" activeTab="0"/>
  </bookViews>
  <sheets>
    <sheet name="メニュー" sheetId="1" r:id="rId1"/>
    <sheet name="計算ソフト（告示）" sheetId="2" r:id="rId2"/>
    <sheet name="ブレース選定例（告示）（□600)" sheetId="3" r:id="rId3"/>
    <sheet name="ブレース選定例（告示） (□640)" sheetId="4" r:id="rId4"/>
    <sheet name="計算ソフト（一般）" sheetId="5" r:id="rId5"/>
    <sheet name="ブレース選定例（一般） (□600)" sheetId="6" r:id="rId6"/>
    <sheet name="ブレース選定例（一般） (□640)" sheetId="7" r:id="rId7"/>
  </sheets>
  <definedNames>
    <definedName name="_xlfn.IFERROR" hidden="1">#NAME?</definedName>
    <definedName name="BKG">#REF!</definedName>
    <definedName name="KF">#REF!</definedName>
    <definedName name="_xlnm.Print_Area" localSheetId="5">'ブレース選定例（一般） (□600)'!$A$1:$J$36</definedName>
    <definedName name="_xlnm.Print_Area" localSheetId="6">'ブレース選定例（一般） (□640)'!$A$1:$J$35</definedName>
    <definedName name="_xlnm.Print_Area" localSheetId="3">'ブレース選定例（告示） (□640)'!$A$1:$J$37</definedName>
    <definedName name="_xlnm.Print_Area" localSheetId="2">'ブレース選定例（告示）（□600)'!$A$1:$J$36</definedName>
    <definedName name="_xlnm.Print_Area" localSheetId="0">'メニュー'!$A$1:$Q$42</definedName>
    <definedName name="_xlnm.Print_Area" localSheetId="4">'計算ソフト（一般）'!$A$1:$J$59</definedName>
    <definedName name="_xlnm.Print_Area" localSheetId="1">'計算ソフト（告示）'!$A$1:$K$59</definedName>
    <definedName name="RP">#REF!</definedName>
    <definedName name="TOBAN">#REF!</definedName>
    <definedName name="スライド">#REF!</definedName>
    <definedName name="ハンガー">#REF!</definedName>
    <definedName name="フリー">#REF!</definedName>
    <definedName name="画像">INDIRECT(#REF!)</definedName>
    <definedName name="画像２">INDIRECT(#REF!)</definedName>
  </definedNames>
  <calcPr fullCalcOnLoad="1"/>
</workbook>
</file>

<file path=xl/sharedStrings.xml><?xml version="1.0" encoding="utf-8"?>
<sst xmlns="http://schemas.openxmlformats.org/spreadsheetml/2006/main" count="604" uniqueCount="239">
  <si>
    <t>【計算式】</t>
  </si>
  <si>
    <t>【ブレースの耐力計算結果】</t>
  </si>
  <si>
    <t>【検討方法】</t>
  </si>
  <si>
    <t>C38×12×1.2</t>
  </si>
  <si>
    <t>C40×20×1.6</t>
  </si>
  <si>
    <t>C25×19× 5× 1.0</t>
  </si>
  <si>
    <t>ブレース材</t>
  </si>
  <si>
    <t>【操作方法】</t>
  </si>
  <si>
    <t>　　天井懐高さ</t>
  </si>
  <si>
    <t>　天井懐高さ</t>
  </si>
  <si>
    <t>　ブレース有効長さ</t>
  </si>
  <si>
    <t>　ヤング率</t>
  </si>
  <si>
    <t>【計算条件】</t>
  </si>
  <si>
    <t>　　圧縮単独耐力（N)</t>
  </si>
  <si>
    <t>　　引張単独耐力（N)</t>
  </si>
  <si>
    <t>（ｍｍ）</t>
  </si>
  <si>
    <t>　　ブレース材</t>
  </si>
  <si>
    <t>品名</t>
  </si>
  <si>
    <t>断面2次M</t>
  </si>
  <si>
    <t>断面2次半径</t>
  </si>
  <si>
    <t>断面積</t>
  </si>
  <si>
    <t>3分ボルト</t>
  </si>
  <si>
    <t>4分ボルト</t>
  </si>
  <si>
    <t>5分ボルト</t>
  </si>
  <si>
    <t>α：端部の固定によって変わる係数(片側固定片側ﾋﾟﾝ：2.046、両端ﾋﾟﾝ：1)</t>
  </si>
  <si>
    <t>材種　　　　　　性能項目</t>
  </si>
  <si>
    <t>（初期は1200が表示されています。）</t>
  </si>
  <si>
    <t>ブレース逆ハの字例</t>
  </si>
  <si>
    <t>Ｈ＝</t>
  </si>
  <si>
    <t>Ｂ＝</t>
  </si>
  <si>
    <t>Ｅ＝</t>
  </si>
  <si>
    <t>C40×20×10×1.6</t>
  </si>
  <si>
    <t>C40×20×10×1.6</t>
  </si>
  <si>
    <t>逆ハ</t>
  </si>
  <si>
    <t>C40×20×1.6</t>
  </si>
  <si>
    <t>C60×30×10×1.6</t>
  </si>
  <si>
    <t>Ｖ字</t>
  </si>
  <si>
    <t>断面二次半径 ｉ (mm)</t>
  </si>
  <si>
    <t>注)この計算式は国土交通省「建築物における天井脱落対策に係る技術基準（2013年9月）」に準拠したものではありません。</t>
  </si>
  <si>
    <t>ブレース１組の耐力（N）</t>
  </si>
  <si>
    <t>吊ボルト・圧縮補強材</t>
  </si>
  <si>
    <t>【ブレースの耐力計算結果】にＶ字、逆ハの字(圧縮補強材付き)配置の場合のブレースの耐力が表示されます。</t>
  </si>
  <si>
    <t>ブレースの配置は、Ｖ字と吊りボルトを圧縮補強した、逆ハの字配置とします。</t>
  </si>
  <si>
    <t>圧縮補強材</t>
  </si>
  <si>
    <t>□-19×19×1.6</t>
  </si>
  <si>
    <t>□-19×19×1.2</t>
  </si>
  <si>
    <t>ｱﾝｸﾞﾙL-3×30×30</t>
  </si>
  <si>
    <t>ｱﾝｸﾞﾙL-4×50×50</t>
  </si>
  <si>
    <t>　吊りボルト有効長さ
  （H-75）</t>
  </si>
  <si>
    <t>　ブレース有効高さ
  （H-75）</t>
  </si>
  <si>
    <t>枠欄に入力あるいは選択することにより</t>
  </si>
  <si>
    <t>にブレース材とその最小断面二次モーメントを入力することにより</t>
  </si>
  <si>
    <t>また、 【ブレースの耐力計算結果】 の左下空欄</t>
  </si>
  <si>
    <t>同様に求めることができます。</t>
  </si>
  <si>
    <t>C40×20×10×1.6</t>
  </si>
  <si>
    <t>※天井懐高さ：上部吊元位置から下部天井仕上げ面まで</t>
  </si>
  <si>
    <t>C25×19× 5× 1.0</t>
  </si>
  <si>
    <t>C60×30×10×1.6</t>
  </si>
  <si>
    <t>一般タイプ</t>
  </si>
  <si>
    <t>ﾌﾞﾚｰｽ有効高さ</t>
  </si>
  <si>
    <t>適用する天井懐高さ</t>
  </si>
  <si>
    <t>～</t>
  </si>
  <si>
    <t>ブレース材の選定例　（グリッドタイプ600×600）</t>
  </si>
  <si>
    <t>天井懐高さ
（mm）</t>
  </si>
  <si>
    <t>ﾌﾞﾚｰｽ有効高さ（mm）
（懐高さ-75mm）</t>
  </si>
  <si>
    <t>参考：ブレース角度の算出</t>
  </si>
  <si>
    <t>ﾌﾞﾚｰｽの
最低耐力（N/１組）</t>
  </si>
  <si>
    <t>欄に入力又は選択</t>
  </si>
  <si>
    <t>ﾌﾞﾚｰｽ角度（°）</t>
  </si>
  <si>
    <t>ブレースの水平投影長さ</t>
  </si>
  <si>
    <t>ブレースの水平投影長さ</t>
  </si>
  <si>
    <t>ﾌﾞﾚｰｽの水平投影長さ</t>
  </si>
  <si>
    <t>ﾌﾞﾚｰｽの水平投影長さ
（mm）</t>
  </si>
  <si>
    <t>ブレース角度</t>
  </si>
  <si>
    <t>（°）</t>
  </si>
  <si>
    <t>Ｌボ＝</t>
  </si>
  <si>
    <t>Ｈブ＝</t>
  </si>
  <si>
    <t>Ｌブ＝</t>
  </si>
  <si>
    <t>2）上記内容は、水平震度1.0G、負担面積18㎡/組、天井質量10kg/㎡の場合の選定例です。</t>
  </si>
  <si>
    <t xml:space="preserve">1）天井懐高さが3000㎜を超える場合は，構造計算を行い鉄骨組付けのぶどう棚を設置してください。
</t>
  </si>
  <si>
    <t>3）天井懐高さがH1500㎜を超える場合の水平振れ止めの設置については、監理者にご確認ください。</t>
  </si>
  <si>
    <t>↓</t>
  </si>
  <si>
    <t>θ＝</t>
  </si>
  <si>
    <t>（初期は1200が表示されています。）</t>
  </si>
  <si>
    <t>（30°≦θ≦60°になるようご注意下さい。）</t>
  </si>
  <si>
    <t>水平投影長さ：1200</t>
  </si>
  <si>
    <t>水平投影長さ：2400</t>
  </si>
  <si>
    <t>-</t>
  </si>
  <si>
    <t>-</t>
  </si>
  <si>
    <t>-</t>
  </si>
  <si>
    <t>-</t>
  </si>
  <si>
    <t>Ｈ：</t>
  </si>
  <si>
    <t>Ｌボ：</t>
  </si>
  <si>
    <t>Ｈブ：</t>
  </si>
  <si>
    <t>Ｌブ：</t>
  </si>
  <si>
    <t>Ｂ：</t>
  </si>
  <si>
    <t>Ｅ：</t>
  </si>
  <si>
    <t>ブレース材の選定例　（グリッドタイプ640×640）</t>
  </si>
  <si>
    <t>水平投影長さ：1280</t>
  </si>
  <si>
    <t>水平投影長さ：2560</t>
  </si>
  <si>
    <t>C40×20×10×1.6</t>
  </si>
  <si>
    <t>C38×12×1.2</t>
  </si>
  <si>
    <t>C25×19× 5× 1.0</t>
  </si>
  <si>
    <t>C40×20×1.6</t>
  </si>
  <si>
    <t>C60×30×10×1.6</t>
  </si>
  <si>
    <t>4）水平投影長さが1280㎜及び2560㎜において、懐高さが重複している箇所は、設計者の判断の元決定してください。</t>
  </si>
  <si>
    <t>注)この計算式は国土交通省「建築物における天井脱落対策に係る技術基準（2013年9月）」に基づいています。</t>
  </si>
  <si>
    <t>枠欄に入力あるいは選択することにより</t>
  </si>
  <si>
    <t>また、【ブレースの耐力計算結果】 の左下空欄</t>
  </si>
  <si>
    <t>にブレース材とその最小断面二次モーメントを入力することにより</t>
  </si>
  <si>
    <t>同様に求めることができます。</t>
  </si>
  <si>
    <t>Ｈ＝</t>
  </si>
  <si>
    <t>（ｍｍ）</t>
  </si>
  <si>
    <t>Ｂ＝</t>
  </si>
  <si>
    <t>（初期は1200が表示されています。）</t>
  </si>
  <si>
    <t>↓</t>
  </si>
  <si>
    <t>θ＝</t>
  </si>
  <si>
    <t>（°）</t>
  </si>
  <si>
    <t>（30°≦θ≦60°になるようご注意下さい。）</t>
  </si>
  <si>
    <t>ブレースＶ字の例</t>
  </si>
  <si>
    <t xml:space="preserve">  Ｈ＝</t>
  </si>
  <si>
    <t>※天井懐高さ：上部吊元位置から下部天井仕上げ面まで</t>
  </si>
  <si>
    <t>　吊りボルト有効長さ
  （Hｰ75）</t>
  </si>
  <si>
    <t>Ｌボ＝</t>
  </si>
  <si>
    <t>　ﾌﾞﾚｰｽ材細長比λ＝</t>
  </si>
  <si>
    <t>　ブレース有効高さ
  （Hｰ75）</t>
  </si>
  <si>
    <t>Ｈブ＝</t>
  </si>
  <si>
    <t>割増係数：γﾌﾞ</t>
  </si>
  <si>
    <t>Ｌブ＝</t>
  </si>
  <si>
    <t>割増係数</t>
  </si>
  <si>
    <t>　ブレースの水平投影長さ</t>
  </si>
  <si>
    <t xml:space="preserve"> Ｂ＝</t>
  </si>
  <si>
    <t xml:space="preserve"> Ｅ＝</t>
  </si>
  <si>
    <t>割増係数：γﾎﾞ</t>
  </si>
  <si>
    <t>ブレース１組の耐力(N)</t>
  </si>
  <si>
    <t>□-19×19×1.6　</t>
  </si>
  <si>
    <t>□-19×19×1.2　</t>
  </si>
  <si>
    <t>C40×20×1.6</t>
  </si>
  <si>
    <t>C25×19× 5× 1.0</t>
  </si>
  <si>
    <t>C40×20×10×1.6</t>
  </si>
  <si>
    <t>□-19×19×1.2　</t>
  </si>
  <si>
    <t>～</t>
  </si>
  <si>
    <t>C25×19× 5× 1.0</t>
  </si>
  <si>
    <t>C40×20×1.6</t>
  </si>
  <si>
    <t>-</t>
  </si>
  <si>
    <t>3000mm</t>
  </si>
  <si>
    <t>C40×20×10×1.6</t>
  </si>
  <si>
    <t>C60×30×10×1.6</t>
  </si>
  <si>
    <t>4）水平投影長さが1280㎜及び2560㎜において、懐高さが重複している範囲は、設計者の判断のもと決定してください。</t>
  </si>
  <si>
    <t>C38×12×1.2</t>
  </si>
  <si>
    <t>□-19×19×1.2　</t>
  </si>
  <si>
    <t>C25×19× 5× 1.0</t>
  </si>
  <si>
    <t>C40×20×1.6</t>
  </si>
  <si>
    <t>C40×20×10×1.6</t>
  </si>
  <si>
    <t>C60×30×10×1.6</t>
  </si>
  <si>
    <t>計算ソフト（一般タイプ）</t>
  </si>
  <si>
    <t>ブレース選定例（グリッドタイプ600）</t>
  </si>
  <si>
    <t>ブレース選定例（グリッドタイプ640）</t>
  </si>
  <si>
    <t>及び「一般タイプ」の2種類の計算ソフトを準備しています。</t>
  </si>
  <si>
    <t>用語凡例</t>
  </si>
  <si>
    <t>　　 　※ロックウール工業会「システム天井 グリッドタイプ 耐震基準 」は、告示計算式タイプに基づいています。</t>
  </si>
  <si>
    <t>ブレース材、及び座屈補強材の部材単独耐力の算出式について、ロックウール工業会では「告示計算式タイプ」、</t>
  </si>
  <si>
    <t>　告示計算式タイプとは： 国土交通省「建築物における天井脱落対策に係る技術基準（2013年9月）」に基づいた計算式を用いたソフトです。</t>
  </si>
  <si>
    <t>　一般タイプとは： オイラーの弾性座屈式による計算式を用いたソフトです。</t>
  </si>
  <si>
    <t>5)天井懐高さがH770㎜未満であっても設置角度が30°≦θ≦60°となるようブレースを取付けてください。</t>
  </si>
  <si>
    <t>5)天井懐高さがH820㎜未満であっても設置角度が30°≦θ≦60°となるようブレースを取付けてください。</t>
  </si>
  <si>
    <t>天井懐高さとブレースの水平投影長さ、ブレース材と圧縮補強材を下記の</t>
  </si>
  <si>
    <t>天井懐高さとブレースの水平投影長さ、ブレース材と圧縮補強材を下記の</t>
  </si>
  <si>
    <t>4）水平投影長さが1200㎜及び2400㎜において、懐高さが重複している範囲は、設計者の判断のもと決定してください。</t>
  </si>
  <si>
    <t>【ブレースの耐力計算結果】にＶ字、逆ハの字、Ｘ字配置の場合のブレースの耐力が表示されます。</t>
  </si>
  <si>
    <t>ブレースの配置は、Ｖ字、逆ハの字、Ｘ字配置とします。</t>
  </si>
  <si>
    <t>逆ハ
Ｘ字</t>
  </si>
  <si>
    <t>V字の例</t>
  </si>
  <si>
    <t>逆ハの字の例（圧縮補強材無し）</t>
  </si>
  <si>
    <t>逆ハの字の例（圧縮補強材有り）</t>
  </si>
  <si>
    <t>C38×12×1.2</t>
  </si>
  <si>
    <t>□-19×19×1.2　</t>
  </si>
  <si>
    <t>C25×19× 5× 1.0</t>
  </si>
  <si>
    <t>C40×20×1.6</t>
  </si>
  <si>
    <t>ブレース材及び吊ボルトまたは圧縮補強材が弾性座屈荷重に達する時の天井の水平方向力（耐力）を求めます。</t>
  </si>
  <si>
    <t>オイラーの式によりブレース材、吊りボルトまたは圧縮補強材の短期許容圧縮軸力を求め、ブレースの水平耐力を算出します。</t>
  </si>
  <si>
    <r>
      <rPr>
        <b/>
        <sz val="10"/>
        <color indexed="9"/>
        <rFont val="HGPｺﾞｼｯｸM"/>
        <family val="3"/>
      </rPr>
      <t>告示計算式タイプ</t>
    </r>
    <r>
      <rPr>
        <sz val="10"/>
        <color indexed="9"/>
        <rFont val="HGPｺﾞｼｯｸM"/>
        <family val="3"/>
      </rPr>
      <t>　　参考文献　国土交通省「建築物における天井脱落対策に係る技術基準（2013年9月）」</t>
    </r>
  </si>
  <si>
    <r>
      <t>Ｈ</t>
    </r>
    <r>
      <rPr>
        <vertAlign val="subscript"/>
        <sz val="10"/>
        <rFont val="HGPｺﾞｼｯｸM"/>
        <family val="3"/>
      </rPr>
      <t>１</t>
    </r>
    <r>
      <rPr>
        <sz val="10"/>
        <rFont val="HGPｺﾞｼｯｸM"/>
        <family val="3"/>
      </rPr>
      <t>＝</t>
    </r>
  </si>
  <si>
    <r>
      <t>1/γﾌﾞ・1.5/2.17（Ｂ／Lブ）π</t>
    </r>
    <r>
      <rPr>
        <vertAlign val="superscript"/>
        <sz val="10"/>
        <rFont val="HGPｺﾞｼｯｸM"/>
        <family val="3"/>
      </rPr>
      <t>２</t>
    </r>
    <r>
      <rPr>
        <sz val="10"/>
        <rFont val="HGPｺﾞｼｯｸM"/>
        <family val="3"/>
      </rPr>
      <t>ＥＩ／Lブ</t>
    </r>
    <r>
      <rPr>
        <vertAlign val="superscript"/>
        <sz val="10"/>
        <rFont val="HGPｺﾞｼｯｸM"/>
        <family val="3"/>
      </rPr>
      <t>２</t>
    </r>
  </si>
  <si>
    <r>
      <t>Ｈ</t>
    </r>
    <r>
      <rPr>
        <vertAlign val="subscript"/>
        <sz val="10"/>
        <rFont val="HGPｺﾞｼｯｸM"/>
        <family val="3"/>
      </rPr>
      <t>２</t>
    </r>
    <r>
      <rPr>
        <sz val="10"/>
        <rFont val="HGPｺﾞｼｯｸM"/>
        <family val="3"/>
      </rPr>
      <t>＝</t>
    </r>
  </si>
  <si>
    <r>
      <t>1/γﾎﾞ・1.5/2.17・α（Ｂ／Lボ）π</t>
    </r>
    <r>
      <rPr>
        <vertAlign val="superscript"/>
        <sz val="10"/>
        <rFont val="HGPｺﾞｼｯｸM"/>
        <family val="3"/>
      </rPr>
      <t>２</t>
    </r>
    <r>
      <rPr>
        <sz val="10"/>
        <rFont val="HGPｺﾞｼｯｸM"/>
        <family val="3"/>
      </rPr>
      <t>ＥＩ／Lボ</t>
    </r>
    <r>
      <rPr>
        <vertAlign val="superscript"/>
        <sz val="10"/>
        <rFont val="HGPｺﾞｼｯｸM"/>
        <family val="3"/>
      </rPr>
      <t>２</t>
    </r>
  </si>
  <si>
    <r>
      <t>（Ｂ／Lブ）π</t>
    </r>
    <r>
      <rPr>
        <vertAlign val="superscript"/>
        <sz val="10"/>
        <rFont val="HGPｺﾞｼｯｸM"/>
        <family val="3"/>
      </rPr>
      <t>２</t>
    </r>
    <r>
      <rPr>
        <sz val="10"/>
        <rFont val="HGPｺﾞｼｯｸM"/>
        <family val="3"/>
      </rPr>
      <t>ＥＩ／Lブ</t>
    </r>
    <r>
      <rPr>
        <vertAlign val="superscript"/>
        <sz val="10"/>
        <rFont val="HGPｺﾞｼｯｸM"/>
        <family val="3"/>
      </rPr>
      <t>２</t>
    </r>
  </si>
  <si>
    <r>
      <t>α（Ｂ／Lボ）π</t>
    </r>
    <r>
      <rPr>
        <vertAlign val="superscript"/>
        <sz val="10"/>
        <rFont val="HGPｺﾞｼｯｸM"/>
        <family val="3"/>
      </rPr>
      <t>２</t>
    </r>
    <r>
      <rPr>
        <sz val="10"/>
        <rFont val="HGPｺﾞｼｯｸM"/>
        <family val="3"/>
      </rPr>
      <t>ＥＩ／Lボ</t>
    </r>
    <r>
      <rPr>
        <vertAlign val="superscript"/>
        <sz val="10"/>
        <rFont val="HGPｺﾞｼｯｸM"/>
        <family val="3"/>
      </rPr>
      <t>２</t>
    </r>
  </si>
  <si>
    <r>
      <rPr>
        <sz val="14"/>
        <rFont val="HGPｺﾞｼｯｸM"/>
        <family val="3"/>
      </rPr>
      <t>システム天井グリッドタイプのブレース耐力計算ソフト</t>
    </r>
    <r>
      <rPr>
        <b/>
        <u val="single"/>
        <sz val="14"/>
        <rFont val="HGPｺﾞｼｯｸM"/>
        <family val="3"/>
      </rPr>
      <t>（告示計算式タイプ)</t>
    </r>
  </si>
  <si>
    <r>
      <t>（N／ｍｍ</t>
    </r>
    <r>
      <rPr>
        <vertAlign val="superscript"/>
        <sz val="10"/>
        <rFont val="HGPｺﾞｼｯｸM"/>
        <family val="3"/>
      </rPr>
      <t>２</t>
    </r>
    <r>
      <rPr>
        <sz val="10"/>
        <rFont val="HGPｺﾞｼｯｸM"/>
        <family val="3"/>
      </rPr>
      <t>）</t>
    </r>
  </si>
  <si>
    <r>
      <t>最小断面
二次モーメント
Ｉ（mm</t>
    </r>
    <r>
      <rPr>
        <vertAlign val="superscript"/>
        <sz val="10"/>
        <rFont val="HGPｺﾞｼｯｸM"/>
        <family val="3"/>
      </rPr>
      <t>4</t>
    </r>
    <r>
      <rPr>
        <sz val="10"/>
        <rFont val="HGPｺﾞｼｯｸM"/>
        <family val="3"/>
      </rPr>
      <t>）　</t>
    </r>
  </si>
  <si>
    <r>
      <t>断面積 Ａ　(mm</t>
    </r>
    <r>
      <rPr>
        <vertAlign val="superscript"/>
        <sz val="10"/>
        <rFont val="HGPｺﾞｼｯｸM"/>
        <family val="3"/>
      </rPr>
      <t>2</t>
    </r>
    <r>
      <rPr>
        <sz val="10"/>
        <rFont val="HGPｺﾞｼｯｸM"/>
        <family val="3"/>
      </rPr>
      <t>)</t>
    </r>
  </si>
  <si>
    <r>
      <t>圧縮単独
耐力
Ｈ</t>
    </r>
    <r>
      <rPr>
        <vertAlign val="subscript"/>
        <sz val="9"/>
        <rFont val="HGPｺﾞｼｯｸM"/>
        <family val="3"/>
      </rPr>
      <t>１</t>
    </r>
    <r>
      <rPr>
        <sz val="9"/>
        <rFont val="HGPｺﾞｼｯｸM"/>
        <family val="3"/>
      </rPr>
      <t>（N）</t>
    </r>
  </si>
  <si>
    <r>
      <t>引張単独
耐力
Ｈ</t>
    </r>
    <r>
      <rPr>
        <vertAlign val="subscript"/>
        <sz val="9"/>
        <rFont val="HGPｺﾞｼｯｸM"/>
        <family val="3"/>
      </rPr>
      <t>２</t>
    </r>
    <r>
      <rPr>
        <sz val="9"/>
        <rFont val="HGPｺﾞｼｯｸM"/>
        <family val="3"/>
      </rPr>
      <t>（N）</t>
    </r>
  </si>
  <si>
    <r>
      <t>圧縮単独耐力H</t>
    </r>
    <r>
      <rPr>
        <b/>
        <vertAlign val="subscript"/>
        <sz val="10"/>
        <rFont val="HGPｺﾞｼｯｸM"/>
        <family val="3"/>
      </rPr>
      <t>1</t>
    </r>
    <r>
      <rPr>
        <b/>
        <sz val="10"/>
        <rFont val="HGPｺﾞｼｯｸM"/>
        <family val="3"/>
      </rPr>
      <t>(Ｎ)</t>
    </r>
  </si>
  <si>
    <r>
      <t>引張単独耐力H</t>
    </r>
    <r>
      <rPr>
        <b/>
        <vertAlign val="subscript"/>
        <sz val="10"/>
        <rFont val="HGPｺﾞｼｯｸM"/>
        <family val="3"/>
      </rPr>
      <t>2</t>
    </r>
    <r>
      <rPr>
        <b/>
        <sz val="10"/>
        <rFont val="HGPｺﾞｼｯｸM"/>
        <family val="3"/>
      </rPr>
      <t>(Ｎ)</t>
    </r>
  </si>
  <si>
    <r>
      <rPr>
        <sz val="14"/>
        <rFont val="HGPｺﾞｼｯｸM"/>
        <family val="3"/>
      </rPr>
      <t>システム天井グリッドタイプのブレース耐力計算ソフト</t>
    </r>
    <r>
      <rPr>
        <b/>
        <u val="single"/>
        <sz val="14"/>
        <rFont val="HGPｺﾞｼｯｸM"/>
        <family val="3"/>
      </rPr>
      <t>（一般タイプ)</t>
    </r>
  </si>
  <si>
    <r>
      <t>ブレース材が圧縮材となる側のブレースが座屈する時の水平方向の力を圧縮単独耐力（Ｈ</t>
    </r>
    <r>
      <rPr>
        <vertAlign val="subscript"/>
        <sz val="10"/>
        <rFont val="HGPｺﾞｼｯｸM"/>
        <family val="3"/>
      </rPr>
      <t>１</t>
    </r>
    <r>
      <rPr>
        <sz val="10"/>
        <rFont val="HGPｺﾞｼｯｸM"/>
        <family val="3"/>
      </rPr>
      <t>）とします。</t>
    </r>
  </si>
  <si>
    <r>
      <t>ブレース材が引張材となる側の吊りボルト及び圧縮補強材が座屈する時の水平方向の力を引張単独耐力（Ｈ</t>
    </r>
    <r>
      <rPr>
        <vertAlign val="subscript"/>
        <sz val="10"/>
        <rFont val="HGPｺﾞｼｯｸM"/>
        <family val="3"/>
      </rPr>
      <t>２</t>
    </r>
    <r>
      <rPr>
        <sz val="10"/>
        <rFont val="HGPｺﾞｼｯｸM"/>
        <family val="3"/>
      </rPr>
      <t>）とします。</t>
    </r>
  </si>
  <si>
    <r>
      <t>最小断面
二次モーメント
Ｉ （mm</t>
    </r>
    <r>
      <rPr>
        <vertAlign val="superscript"/>
        <sz val="10"/>
        <rFont val="HGPｺﾞｼｯｸM"/>
        <family val="3"/>
      </rPr>
      <t>4</t>
    </r>
    <r>
      <rPr>
        <sz val="10"/>
        <rFont val="HGPｺﾞｼｯｸM"/>
        <family val="3"/>
      </rPr>
      <t>）　</t>
    </r>
  </si>
  <si>
    <r>
      <t>Ｖ字の場合(H</t>
    </r>
    <r>
      <rPr>
        <b/>
        <vertAlign val="subscript"/>
        <sz val="8"/>
        <rFont val="HGPｺﾞｼｯｸM"/>
        <family val="3"/>
      </rPr>
      <t>1</t>
    </r>
    <r>
      <rPr>
        <b/>
        <sz val="8"/>
        <rFont val="HGPｺﾞｼｯｸM"/>
        <family val="3"/>
      </rPr>
      <t>×２）</t>
    </r>
  </si>
  <si>
    <t>ロックウール工業会　吸音部会　工法分科会　(2020年8月)
天井の耐震性に関わる接合部について、別途ご検討下さい。</t>
  </si>
  <si>
    <t xml:space="preserve">ロックウール工業会　吸音部会　工法分科会　(2020年8月)
天井の耐震性に関わる接合部について、別途ご検討下さい。
</t>
  </si>
  <si>
    <r>
      <t>逆ハの字、Ｘ字の場合 （H</t>
    </r>
    <r>
      <rPr>
        <b/>
        <vertAlign val="subscript"/>
        <sz val="6"/>
        <rFont val="HGPｺﾞｼｯｸM"/>
        <family val="3"/>
      </rPr>
      <t>1</t>
    </r>
    <r>
      <rPr>
        <b/>
        <sz val="6"/>
        <rFont val="HGPｺﾞｼｯｸM"/>
        <family val="3"/>
      </rPr>
      <t>＋H</t>
    </r>
    <r>
      <rPr>
        <b/>
        <vertAlign val="subscript"/>
        <sz val="6"/>
        <rFont val="HGPｺﾞｼｯｸM"/>
        <family val="3"/>
      </rPr>
      <t>２</t>
    </r>
    <r>
      <rPr>
        <b/>
        <sz val="6"/>
        <rFont val="HGPｺﾞｼｯｸM"/>
        <family val="3"/>
      </rPr>
      <t>）</t>
    </r>
  </si>
  <si>
    <t>計算時、円周率πについてはエクセル関数PI()を使用しております。</t>
  </si>
  <si>
    <t>γブ、γボ：ブレース、及び吊りボルトの細長比に応じた割増係数</t>
  </si>
  <si>
    <t>告示計算式タイプ(2020年版）</t>
  </si>
  <si>
    <t>告示計算式タイプ（2020年版）</t>
  </si>
  <si>
    <t>一般タイプ(2020年版）</t>
  </si>
  <si>
    <t>計算ソフト（告示計算式タイプ）</t>
  </si>
  <si>
    <t>　圧縮材　細長比λ＝</t>
  </si>
  <si>
    <t>割増係数
γブ、γボ</t>
  </si>
  <si>
    <t>Ｖ字の場合(H1×２）</t>
  </si>
  <si>
    <t>逆ハの字の場合 （H1＋H２）</t>
  </si>
  <si>
    <t>のブレース細長比、及び割増係数の算出</t>
  </si>
  <si>
    <t>使用時の細長比、及び割増係数の算出</t>
  </si>
  <si>
    <t>λ＜130 の場合</t>
  </si>
  <si>
    <t>λ≧ 130 の場合</t>
  </si>
  <si>
    <t>※割増係数を表示しました。</t>
  </si>
  <si>
    <t>C40×25×10×1.4</t>
  </si>
  <si>
    <t>C40×25×10×1.4</t>
  </si>
  <si>
    <t>C40×25×10×1.4</t>
  </si>
  <si>
    <t>-</t>
  </si>
  <si>
    <t>-</t>
  </si>
  <si>
    <t>システム天井グリッドタイプのブレース耐力計算ソフト（２０２０年版）rev.2</t>
  </si>
  <si>
    <t>C26.5×20.5×4.5×1.0</t>
  </si>
  <si>
    <t>C26.5×20.5×4.5×1.0</t>
  </si>
  <si>
    <t>2560mm</t>
  </si>
  <si>
    <t>1460mm</t>
  </si>
  <si>
    <t>1480mm</t>
  </si>
  <si>
    <t>1880mm</t>
  </si>
  <si>
    <t>C26,5×20.5×4.5×1.0</t>
  </si>
  <si>
    <t>C26,5×20.5×4.5×1.0</t>
  </si>
  <si>
    <t>2200mm</t>
  </si>
  <si>
    <t>2600mm</t>
  </si>
  <si>
    <t>1890mm</t>
  </si>
  <si>
    <t>2230mm</t>
  </si>
  <si>
    <t>1230mm</t>
  </si>
  <si>
    <t>1570mm</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</si>
</sst>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0"/>
    <numFmt numFmtId="180" formatCode="0.00000"/>
    <numFmt numFmtId="181" formatCode="0_ "/>
    <numFmt numFmtId="182" formatCode="0.000"/>
    <numFmt numFmtId="183" formatCode="0.000_);[Red]\(0.000\)"/>
    <numFmt numFmtId="184" formatCode="yyyy&quot;年&quot;m&quot;月&quot;d&quot;日&quot;;@"/>
    <numFmt numFmtId="185" formatCode="0.0%"/>
    <numFmt numFmtId="186" formatCode="0;\,0;"/>
    <numFmt numFmtId="187" formatCode="0_);[Red]\(0\)"/>
    <numFmt numFmtId="188" formatCode="0.0_);[Red]\(0.0\)"/>
    <numFmt numFmtId="189" formatCode="#,##0.0;[Red]\-#,##0.0"/>
    <numFmt numFmtId="190" formatCode="#,##0.00000;[Red]\-#,##0.00000"/>
    <numFmt numFmtId="191" formatCode="0.00_);[Red]\(0.00\)"/>
    <numFmt numFmtId="192" formatCode="#,##0.000_ ;[Red]\-#,##0.000\ "/>
    <numFmt numFmtId="193" formatCode="#,##0.000;[Red]\-#,##0.000"/>
    <numFmt numFmtId="194" formatCode="#,##0_ ;[Red]\-#,##0\ "/>
    <numFmt numFmtId="195" formatCode="0.0000"/>
    <numFmt numFmtId="196" formatCode="0&quot;mm&quot;"/>
    <numFmt numFmtId="197" formatCode="0.00&quot;°&quot;"/>
    <numFmt numFmtId="198" formatCode="0&quot;N&quot;"/>
    <numFmt numFmtId="199" formatCode="0.0&quot;N&quot;"/>
    <numFmt numFmtId="200" formatCode="0.0&quot;°&quot;"/>
    <numFmt numFmtId="201" formatCode="0.000000"/>
    <numFmt numFmtId="202" formatCode="&quot;Yes&quot;;&quot;Yes&quot;;&quot;No&quot;"/>
    <numFmt numFmtId="203" formatCode="&quot;True&quot;;&quot;True&quot;;&quot;False&quot;"/>
    <numFmt numFmtId="204" formatCode="&quot;On&quot;;&quot;On&quot;;&quot;Off&quot;"/>
    <numFmt numFmtId="205" formatCode="[$€-2]\ #,##0.00_);[Red]\([$€-2]\ #,##0.00\)"/>
    <numFmt numFmtId="206" formatCode="[$]ggge&quot;年&quot;m&quot;月&quot;d&quot;日&quot;;@"/>
    <numFmt numFmtId="207" formatCode="[$-411]gge&quot;年&quot;m&quot;月&quot;d&quot;日&quot;;@"/>
    <numFmt numFmtId="208" formatCode="[$]gge&quot;年&quot;m&quot;月&quot;d&quot;日&quot;;@"/>
    <numFmt numFmtId="209" formatCode="#,##0.00_);[Red]\(#,##0.00\)"/>
    <numFmt numFmtId="210" formatCode="#,##0.000_);[Red]\(#,##0.000\)"/>
    <numFmt numFmtId="211" formatCode="[$]ggge&quot;年&quot;m&quot;月&quot;d&quot;日&quot;;@"/>
    <numFmt numFmtId="212" formatCode="[$]gge&quot;年&quot;m&quot;月&quot;d&quot;日&quot;;@"/>
  </numFmts>
  <fonts count="96">
    <font>
      <sz val="11"/>
      <name val="ＭＳ Ｐゴシック"/>
      <family val="3"/>
    </font>
    <font>
      <sz val="11"/>
      <color indexed="8"/>
      <name val="ＭＳ Ｐゴシック"/>
      <family val="3"/>
    </font>
    <font>
      <sz val="6"/>
      <name val="ＭＳ Ｐゴシック"/>
      <family val="3"/>
    </font>
    <font>
      <sz val="10"/>
      <name val="ＭＳ Ｐゴシック"/>
      <family val="3"/>
    </font>
    <font>
      <sz val="6"/>
      <name val="ＭＳ 明朝"/>
      <family val="1"/>
    </font>
    <font>
      <u val="single"/>
      <sz val="12"/>
      <color indexed="12"/>
      <name val="ＭＳ 明朝"/>
      <family val="1"/>
    </font>
    <font>
      <sz val="11"/>
      <name val="HGPｺﾞｼｯｸM"/>
      <family val="3"/>
    </font>
    <font>
      <b/>
      <sz val="11"/>
      <name val="HGPｺﾞｼｯｸM"/>
      <family val="3"/>
    </font>
    <font>
      <sz val="14"/>
      <name val="HGPｺﾞｼｯｸE"/>
      <family val="3"/>
    </font>
    <font>
      <sz val="10"/>
      <name val="HGPｺﾞｼｯｸM"/>
      <family val="3"/>
    </font>
    <font>
      <b/>
      <sz val="10"/>
      <name val="HGPｺﾞｼｯｸM"/>
      <family val="3"/>
    </font>
    <font>
      <b/>
      <sz val="9"/>
      <name val="HGPｺﾞｼｯｸM"/>
      <family val="3"/>
    </font>
    <font>
      <sz val="10"/>
      <color indexed="10"/>
      <name val="HGPｺﾞｼｯｸM"/>
      <family val="3"/>
    </font>
    <font>
      <sz val="20"/>
      <name val="HGPｺﾞｼｯｸE"/>
      <family val="3"/>
    </font>
    <font>
      <sz val="11"/>
      <color indexed="9"/>
      <name val="HGPｺﾞｼｯｸM"/>
      <family val="3"/>
    </font>
    <font>
      <sz val="10"/>
      <color indexed="22"/>
      <name val="HGPｺﾞｼｯｸM"/>
      <family val="3"/>
    </font>
    <font>
      <sz val="10"/>
      <color indexed="9"/>
      <name val="HGPｺﾞｼｯｸM"/>
      <family val="3"/>
    </font>
    <font>
      <sz val="11"/>
      <color indexed="22"/>
      <name val="HGPｺﾞｼｯｸM"/>
      <family val="3"/>
    </font>
    <font>
      <b/>
      <u val="single"/>
      <sz val="10"/>
      <color indexed="10"/>
      <name val="HGPｺﾞｼｯｸM"/>
      <family val="3"/>
    </font>
    <font>
      <sz val="10"/>
      <name val="HGｺﾞｼｯｸM"/>
      <family val="3"/>
    </font>
    <font>
      <sz val="9"/>
      <name val="HGPｺﾞｼｯｸM"/>
      <family val="3"/>
    </font>
    <font>
      <b/>
      <sz val="8"/>
      <name val="HGPｺﾞｼｯｸM"/>
      <family val="3"/>
    </font>
    <font>
      <b/>
      <sz val="10"/>
      <color indexed="9"/>
      <name val="HGPｺﾞｼｯｸM"/>
      <family val="3"/>
    </font>
    <font>
      <vertAlign val="subscript"/>
      <sz val="10"/>
      <name val="HGPｺﾞｼｯｸM"/>
      <family val="3"/>
    </font>
    <font>
      <vertAlign val="superscript"/>
      <sz val="10"/>
      <name val="HGPｺﾞｼｯｸM"/>
      <family val="3"/>
    </font>
    <font>
      <b/>
      <sz val="14"/>
      <name val="HGPｺﾞｼｯｸM"/>
      <family val="3"/>
    </font>
    <font>
      <sz val="14"/>
      <name val="HGPｺﾞｼｯｸM"/>
      <family val="3"/>
    </font>
    <font>
      <b/>
      <u val="single"/>
      <sz val="14"/>
      <name val="HGPｺﾞｼｯｸM"/>
      <family val="3"/>
    </font>
    <font>
      <sz val="16"/>
      <name val="HGPｺﾞｼｯｸM"/>
      <family val="3"/>
    </font>
    <font>
      <sz val="11"/>
      <color indexed="10"/>
      <name val="HGPｺﾞｼｯｸM"/>
      <family val="3"/>
    </font>
    <font>
      <vertAlign val="subscript"/>
      <sz val="9"/>
      <name val="HGPｺﾞｼｯｸM"/>
      <family val="3"/>
    </font>
    <font>
      <b/>
      <vertAlign val="subscript"/>
      <sz val="10"/>
      <name val="HGPｺﾞｼｯｸM"/>
      <family val="3"/>
    </font>
    <font>
      <b/>
      <sz val="6"/>
      <name val="HGPｺﾞｼｯｸM"/>
      <family val="3"/>
    </font>
    <font>
      <b/>
      <vertAlign val="subscript"/>
      <sz val="8"/>
      <name val="HGPｺﾞｼｯｸM"/>
      <family val="3"/>
    </font>
    <font>
      <b/>
      <vertAlign val="subscript"/>
      <sz val="6"/>
      <name val="HGPｺﾞｼｯｸM"/>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15"/>
      <name val="ＭＳ Ｐゴシック"/>
      <family val="3"/>
    </font>
    <font>
      <sz val="10"/>
      <color indexed="15"/>
      <name val="HGPｺﾞｼｯｸM"/>
      <family val="3"/>
    </font>
    <font>
      <b/>
      <sz val="14"/>
      <color indexed="9"/>
      <name val="HGPｺﾞｼｯｸM"/>
      <family val="3"/>
    </font>
    <font>
      <sz val="9"/>
      <name val="Meiryo UI"/>
      <family val="3"/>
    </font>
    <font>
      <sz val="10"/>
      <color indexed="9"/>
      <name val="Arial Unicode MS"/>
      <family val="3"/>
    </font>
    <font>
      <sz val="10"/>
      <color indexed="8"/>
      <name val="Arial Unicode MS"/>
      <family val="3"/>
    </font>
    <font>
      <sz val="11"/>
      <color indexed="8"/>
      <name val="HGPｺﾞｼｯｸM"/>
      <family val="3"/>
    </font>
    <font>
      <sz val="8"/>
      <color indexed="8"/>
      <name val="HGPｺﾞｼｯｸM"/>
      <family val="3"/>
    </font>
    <font>
      <sz val="8"/>
      <color indexed="8"/>
      <name val="ＭＳ Ｐゴシック"/>
      <family val="3"/>
    </font>
    <font>
      <vertAlign val="subscript"/>
      <sz val="8"/>
      <color indexed="8"/>
      <name val="ＭＳ Ｐゴシック"/>
      <family val="3"/>
    </font>
    <font>
      <sz val="9"/>
      <color indexed="8"/>
      <name val="HGPｺﾞｼｯｸM"/>
      <family val="3"/>
    </font>
    <font>
      <vertAlign val="subscript"/>
      <sz val="11"/>
      <color indexed="8"/>
      <name val="ＭＳ Ｐゴシック"/>
      <family val="3"/>
    </font>
    <font>
      <vertAlign val="subscript"/>
      <sz val="11"/>
      <color indexed="8"/>
      <name val="HGPｺﾞｼｯｸM"/>
      <family val="3"/>
    </font>
    <font>
      <vertAlign val="subscript"/>
      <sz val="8"/>
      <color indexed="8"/>
      <name val="HGPｺﾞｼｯｸM"/>
      <family val="3"/>
    </font>
    <font>
      <sz val="11"/>
      <color indexed="8"/>
      <name val="Calibri"/>
      <family val="2"/>
    </font>
    <font>
      <sz val="9"/>
      <color indexed="8"/>
      <name val="Cambria Math"/>
      <family val="1"/>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B0F0"/>
      <name val="ＭＳ Ｐゴシック"/>
      <family val="3"/>
    </font>
    <font>
      <sz val="10"/>
      <color rgb="FF00B0F0"/>
      <name val="HGPｺﾞｼｯｸM"/>
      <family val="3"/>
    </font>
    <font>
      <sz val="11"/>
      <color theme="0"/>
      <name val="ＭＳ Ｐゴシック"/>
      <family val="3"/>
    </font>
    <font>
      <sz val="10"/>
      <color theme="0" tint="-0.04997999966144562"/>
      <name val="HGPｺﾞｼｯｸM"/>
      <family val="3"/>
    </font>
    <font>
      <sz val="11"/>
      <color theme="0" tint="-0.04997999966144562"/>
      <name val="HGPｺﾞｼｯｸM"/>
      <family val="3"/>
    </font>
    <font>
      <sz val="10"/>
      <color rgb="FFFF0000"/>
      <name val="HGPｺﾞｼｯｸM"/>
      <family val="3"/>
    </font>
    <font>
      <sz val="10"/>
      <color theme="0"/>
      <name val="HGPｺﾞｼｯｸM"/>
      <family val="3"/>
    </font>
    <font>
      <b/>
      <sz val="10"/>
      <color theme="0"/>
      <name val="HGPｺﾞｼｯｸM"/>
      <family val="3"/>
    </font>
    <font>
      <b/>
      <sz val="14"/>
      <color theme="0"/>
      <name val="HGPｺﾞｼｯｸ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9" tint="-0.24997000396251678"/>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3" tint="-0.499969989061355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style="thin"/>
      <top>
        <color indexed="63"/>
      </top>
      <bottom style="thin"/>
    </border>
    <border>
      <left style="thin"/>
      <right style="thin"/>
      <top/>
      <bottom>
        <color indexed="63"/>
      </bottom>
    </border>
    <border>
      <left style="thin"/>
      <right style="thin"/>
      <top style="thin"/>
      <bottom style="thin"/>
    </border>
    <border>
      <left style="thin"/>
      <right style="thin"/>
      <top style="thin"/>
      <bottom style="medium"/>
    </border>
    <border>
      <left/>
      <right/>
      <top/>
      <bottom style="thin"/>
    </border>
    <border>
      <left style="thin"/>
      <right style="thin"/>
      <top style="thin"/>
      <bottom/>
    </border>
    <border>
      <left>
        <color indexed="63"/>
      </left>
      <right>
        <color indexed="63"/>
      </right>
      <top style="medium"/>
      <bottom style="thin"/>
    </border>
    <border>
      <left style="thin"/>
      <right/>
      <top/>
      <bottom style="thin"/>
    </border>
    <border>
      <left style="thin"/>
      <right/>
      <top style="thin"/>
      <bottom style="thin"/>
    </border>
    <border>
      <left/>
      <right/>
      <top style="thin"/>
      <bottom style="thin"/>
    </border>
    <border>
      <left/>
      <right/>
      <top style="thin"/>
      <bottom style="medium"/>
    </border>
    <border>
      <left/>
      <right/>
      <top style="thin"/>
      <bottom/>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color indexed="63"/>
      </top>
      <bottom style="medium"/>
    </border>
    <border>
      <left style="medium"/>
      <right>
        <color indexed="63"/>
      </right>
      <top>
        <color indexed="63"/>
      </top>
      <bottom>
        <color indexed="63"/>
      </bottom>
    </border>
    <border>
      <left style="thin"/>
      <right>
        <color indexed="63"/>
      </right>
      <top style="thin"/>
      <bottom style="medium"/>
    </border>
    <border>
      <left style="thin"/>
      <right/>
      <top style="thin"/>
      <bottom/>
    </border>
    <border>
      <left>
        <color indexed="63"/>
      </left>
      <right>
        <color indexed="63"/>
      </right>
      <top>
        <color indexed="63"/>
      </top>
      <bottom style="medium"/>
    </border>
    <border>
      <left style="thin"/>
      <right/>
      <top/>
      <bottom/>
    </border>
    <border>
      <left/>
      <right style="thin"/>
      <top/>
      <bottom/>
    </border>
    <border>
      <left/>
      <right style="thin"/>
      <top style="thin"/>
      <bottom/>
    </border>
    <border>
      <left/>
      <right style="thin"/>
      <top/>
      <bottom style="thin"/>
    </border>
    <border diagonalDown="1">
      <left style="thin"/>
      <right style="thin"/>
      <top style="thin"/>
      <bottom style="thin"/>
      <diagonal style="thin"/>
    </border>
    <border>
      <left style="medium"/>
      <right style="thin"/>
      <top style="thin"/>
      <bottom style="thin"/>
    </border>
    <border>
      <left style="medium"/>
      <right style="medium"/>
      <top style="medium"/>
      <bottom style="medium"/>
    </border>
    <border>
      <left>
        <color indexed="63"/>
      </left>
      <right style="medium"/>
      <top>
        <color indexed="63"/>
      </top>
      <bottom style="medium"/>
    </border>
    <border>
      <left style="medium"/>
      <right style="medium"/>
      <top style="medium"/>
      <bottom style="thin"/>
    </border>
    <border>
      <left style="medium"/>
      <right style="medium"/>
      <top/>
      <bottom style="medium"/>
    </border>
    <border>
      <left style="thin"/>
      <right>
        <color indexed="63"/>
      </right>
      <top>
        <color indexed="63"/>
      </top>
      <bottom style="medium"/>
    </border>
    <border>
      <left/>
      <right style="thin"/>
      <top style="thin"/>
      <bottom style="thin"/>
    </border>
    <border>
      <left style="medium"/>
      <right style="thin"/>
      <top style="medium"/>
      <bottom/>
    </border>
    <border>
      <left style="medium"/>
      <right style="thin"/>
      <top/>
      <bottom/>
    </border>
    <border>
      <left style="medium"/>
      <right style="thin"/>
      <top/>
      <bottom style="medium"/>
    </border>
    <border diagonalUp="1">
      <left style="thin"/>
      <right style="thin"/>
      <top style="medium"/>
      <bottom/>
      <diagonal style="thin"/>
    </border>
    <border diagonalUp="1">
      <left style="thin"/>
      <right style="thin"/>
      <top/>
      <bottom/>
      <diagonal style="thin"/>
    </border>
    <border diagonalUp="1">
      <left style="thin"/>
      <right style="thin"/>
      <top/>
      <bottom style="mediu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diagonalUp="1">
      <left>
        <color indexed="63"/>
      </left>
      <right style="medium"/>
      <top>
        <color indexed="63"/>
      </top>
      <bottom>
        <color indexed="63"/>
      </bottom>
      <diagonal style="medium"/>
    </border>
    <border diagonalUp="1">
      <left>
        <color indexed="63"/>
      </left>
      <right style="medium"/>
      <top>
        <color indexed="63"/>
      </top>
      <bottom style="medium"/>
      <diagonal style="medium"/>
    </border>
    <border>
      <left style="thin"/>
      <right style="thin"/>
      <top style="medium"/>
      <bottom/>
    </border>
    <border diagonalUp="1">
      <left style="thin"/>
      <right style="thin"/>
      <top style="thin"/>
      <bottom/>
      <diagonal style="thin"/>
    </border>
    <border>
      <left>
        <color indexed="63"/>
      </left>
      <right style="medium"/>
      <top>
        <color indexed="63"/>
      </top>
      <bottom>
        <color indexed="63"/>
      </bottom>
    </border>
    <border>
      <left style="thin"/>
      <right style="medium"/>
      <top style="thin"/>
      <bottom style="medium"/>
    </border>
    <border diagonalUp="1">
      <left style="thin"/>
      <right style="thin"/>
      <top/>
      <bottom style="thin"/>
      <diagonal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85" fillId="0" borderId="0" applyNumberFormat="0" applyFill="0" applyBorder="0" applyAlignment="0" applyProtection="0"/>
    <xf numFmtId="0" fontId="86" fillId="32" borderId="0" applyNumberFormat="0" applyBorder="0" applyAlignment="0" applyProtection="0"/>
  </cellStyleXfs>
  <cellXfs count="382">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0" fillId="0" borderId="0" xfId="0" applyAlignment="1">
      <alignment vertical="center"/>
    </xf>
    <xf numFmtId="0" fontId="0" fillId="0" borderId="0" xfId="0"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199" fontId="0" fillId="0" borderId="0" xfId="0" applyNumberFormat="1" applyAlignment="1">
      <alignment horizontal="center" vertical="center"/>
    </xf>
    <xf numFmtId="196" fontId="0" fillId="0" borderId="0" xfId="0" applyNumberFormat="1" applyAlignment="1">
      <alignment horizontal="center" vertical="center"/>
    </xf>
    <xf numFmtId="197" fontId="0" fillId="0" borderId="0" xfId="0" applyNumberFormat="1" applyAlignment="1">
      <alignment horizontal="center" vertical="center"/>
    </xf>
    <xf numFmtId="196" fontId="0" fillId="0" borderId="0" xfId="0" applyNumberFormat="1" applyAlignment="1">
      <alignment horizontal="center" vertical="top"/>
    </xf>
    <xf numFmtId="38" fontId="0" fillId="0" borderId="0" xfId="50" applyFont="1" applyAlignment="1">
      <alignment/>
    </xf>
    <xf numFmtId="0" fontId="3" fillId="0" borderId="0" xfId="0" applyFont="1" applyAlignment="1">
      <alignment horizontal="center" vertical="center" wrapText="1"/>
    </xf>
    <xf numFmtId="0" fontId="9" fillId="0" borderId="0" xfId="0" applyFont="1" applyAlignment="1">
      <alignment vertical="center"/>
    </xf>
    <xf numFmtId="0" fontId="6" fillId="0" borderId="0" xfId="0" applyFont="1" applyAlignment="1">
      <alignment/>
    </xf>
    <xf numFmtId="0" fontId="6" fillId="0" borderId="0" xfId="0" applyFont="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193" fontId="9" fillId="0" borderId="13" xfId="50" applyNumberFormat="1" applyFont="1" applyBorder="1" applyAlignment="1">
      <alignment horizontal="center" vertical="center" wrapText="1"/>
    </xf>
    <xf numFmtId="0" fontId="9" fillId="0" borderId="13" xfId="0" applyFont="1" applyBorder="1" applyAlignment="1">
      <alignment horizontal="center" vertical="center" wrapText="1"/>
    </xf>
    <xf numFmtId="193" fontId="9" fillId="0" borderId="12" xfId="50" applyNumberFormat="1" applyFont="1" applyBorder="1" applyAlignment="1">
      <alignment horizontal="center" vertical="center" wrapText="1"/>
    </xf>
    <xf numFmtId="193" fontId="9" fillId="0" borderId="14" xfId="50" applyNumberFormat="1" applyFont="1" applyBorder="1" applyAlignment="1">
      <alignment horizontal="center" vertical="center" wrapText="1"/>
    </xf>
    <xf numFmtId="0" fontId="87" fillId="0" borderId="0" xfId="0" applyFont="1" applyAlignment="1">
      <alignment/>
    </xf>
    <xf numFmtId="0" fontId="88" fillId="0" borderId="0" xfId="0" applyFont="1" applyAlignment="1">
      <alignment vertical="center"/>
    </xf>
    <xf numFmtId="0" fontId="88" fillId="0" borderId="0" xfId="0" applyFont="1" applyAlignment="1">
      <alignment horizontal="center" vertical="center"/>
    </xf>
    <xf numFmtId="0" fontId="88" fillId="0" borderId="0" xfId="0" applyFont="1" applyAlignment="1">
      <alignment/>
    </xf>
    <xf numFmtId="196" fontId="88" fillId="0" borderId="0" xfId="0" applyNumberFormat="1" applyFont="1" applyAlignment="1">
      <alignment horizontal="left" vertical="top"/>
    </xf>
    <xf numFmtId="0" fontId="9" fillId="0" borderId="0" xfId="0" applyFont="1" applyAlignment="1">
      <alignment horizontal="left" vertical="center"/>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15" xfId="0" applyFont="1" applyBorder="1" applyAlignment="1">
      <alignment horizontal="right" wrapText="1"/>
    </xf>
    <xf numFmtId="0" fontId="10" fillId="0" borderId="0" xfId="0" applyFont="1" applyAlignment="1">
      <alignment horizontal="center" vertical="center" wrapText="1"/>
    </xf>
    <xf numFmtId="193" fontId="9" fillId="0" borderId="16" xfId="50" applyNumberFormat="1" applyFont="1" applyBorder="1" applyAlignment="1">
      <alignment horizontal="center" vertical="center" wrapText="1"/>
    </xf>
    <xf numFmtId="196" fontId="9" fillId="0" borderId="10" xfId="50" applyNumberFormat="1" applyFont="1" applyBorder="1" applyAlignment="1">
      <alignment horizontal="right" vertical="center"/>
    </xf>
    <xf numFmtId="38" fontId="9" fillId="0" borderId="17" xfId="50" applyFont="1" applyBorder="1" applyAlignment="1">
      <alignment horizontal="center" vertical="center"/>
    </xf>
    <xf numFmtId="196" fontId="9" fillId="0" borderId="18" xfId="0" applyNumberFormat="1" applyFont="1" applyBorder="1" applyAlignment="1">
      <alignment horizontal="right" vertical="center"/>
    </xf>
    <xf numFmtId="0" fontId="9" fillId="0" borderId="15" xfId="0" applyFont="1" applyBorder="1" applyAlignment="1">
      <alignment horizontal="center" vertical="center"/>
    </xf>
    <xf numFmtId="196" fontId="9" fillId="0" borderId="19" xfId="0" applyNumberFormat="1" applyFont="1" applyBorder="1" applyAlignment="1">
      <alignment horizontal="righ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wrapText="1"/>
    </xf>
    <xf numFmtId="199" fontId="9" fillId="0" borderId="0" xfId="0" applyNumberFormat="1" applyFont="1" applyAlignment="1">
      <alignment horizontal="center" vertical="center"/>
    </xf>
    <xf numFmtId="196" fontId="9" fillId="0" borderId="23" xfId="50" applyNumberFormat="1" applyFont="1" applyBorder="1" applyAlignment="1">
      <alignment horizontal="center" vertical="center"/>
    </xf>
    <xf numFmtId="196" fontId="9" fillId="0" borderId="24" xfId="50" applyNumberFormat="1" applyFont="1" applyBorder="1" applyAlignment="1">
      <alignment horizontal="center" vertical="center"/>
    </xf>
    <xf numFmtId="196" fontId="9" fillId="0" borderId="18" xfId="0" applyNumberFormat="1" applyFont="1" applyBorder="1" applyAlignment="1">
      <alignment vertical="center"/>
    </xf>
    <xf numFmtId="196" fontId="9" fillId="0" borderId="23" xfId="0" applyNumberFormat="1" applyFont="1" applyBorder="1" applyAlignment="1">
      <alignment horizontal="center" vertical="center"/>
    </xf>
    <xf numFmtId="196" fontId="9" fillId="0" borderId="25" xfId="0" applyNumberFormat="1" applyFont="1" applyBorder="1" applyAlignment="1">
      <alignment horizontal="center" vertical="center"/>
    </xf>
    <xf numFmtId="196" fontId="9" fillId="0" borderId="26" xfId="0" applyNumberFormat="1" applyFont="1" applyBorder="1" applyAlignment="1">
      <alignment horizontal="center" vertical="center"/>
    </xf>
    <xf numFmtId="196" fontId="9" fillId="0" borderId="27" xfId="0" applyNumberFormat="1" applyFont="1" applyBorder="1" applyAlignment="1">
      <alignment horizontal="center" vertical="center"/>
    </xf>
    <xf numFmtId="196" fontId="9" fillId="0" borderId="17" xfId="50" applyNumberFormat="1" applyFont="1" applyBorder="1" applyAlignment="1">
      <alignment horizontal="left" vertical="center"/>
    </xf>
    <xf numFmtId="196" fontId="9" fillId="0" borderId="15" xfId="0" applyNumberFormat="1" applyFont="1" applyBorder="1" applyAlignment="1">
      <alignment horizontal="left" vertical="center"/>
    </xf>
    <xf numFmtId="196" fontId="9" fillId="0" borderId="15" xfId="50" applyNumberFormat="1" applyFont="1" applyBorder="1" applyAlignment="1">
      <alignment horizontal="left" vertical="center"/>
    </xf>
    <xf numFmtId="196" fontId="9" fillId="0" borderId="21" xfId="0" applyNumberFormat="1" applyFont="1" applyBorder="1" applyAlignment="1">
      <alignment horizontal="left" vertical="center"/>
    </xf>
    <xf numFmtId="196" fontId="9" fillId="0" borderId="22" xfId="0" applyNumberFormat="1" applyFont="1" applyBorder="1" applyAlignment="1">
      <alignment horizontal="left" vertical="center"/>
    </xf>
    <xf numFmtId="0" fontId="9" fillId="0" borderId="0" xfId="0" applyFont="1" applyAlignment="1">
      <alignment horizontal="center" vertical="center"/>
    </xf>
    <xf numFmtId="196" fontId="9" fillId="0" borderId="20" xfId="50" applyNumberFormat="1" applyFont="1" applyBorder="1" applyAlignment="1">
      <alignment horizontal="left" vertical="center"/>
    </xf>
    <xf numFmtId="193" fontId="9" fillId="0" borderId="28" xfId="50" applyNumberFormat="1" applyFont="1" applyBorder="1" applyAlignment="1">
      <alignment horizontal="center" vertical="center" wrapText="1"/>
    </xf>
    <xf numFmtId="196" fontId="9" fillId="0" borderId="21" xfId="50" applyNumberFormat="1" applyFont="1" applyBorder="1" applyAlignment="1">
      <alignment horizontal="left" vertical="center"/>
    </xf>
    <xf numFmtId="0" fontId="87" fillId="0" borderId="0" xfId="0" applyFont="1" applyAlignment="1">
      <alignment vertical="center"/>
    </xf>
    <xf numFmtId="0" fontId="87" fillId="0" borderId="0" xfId="0" applyFont="1" applyAlignment="1">
      <alignment vertical="center"/>
    </xf>
    <xf numFmtId="0" fontId="89" fillId="0" borderId="0" xfId="0"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176" fontId="9" fillId="0" borderId="0" xfId="0" applyNumberFormat="1" applyFont="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center"/>
    </xf>
    <xf numFmtId="0" fontId="16" fillId="0" borderId="0" xfId="0" applyFont="1" applyAlignment="1">
      <alignment/>
    </xf>
    <xf numFmtId="0" fontId="90" fillId="0" borderId="0" xfId="0" applyFont="1" applyAlignment="1">
      <alignment/>
    </xf>
    <xf numFmtId="0" fontId="9" fillId="0" borderId="0" xfId="0" applyFont="1" applyAlignment="1">
      <alignment/>
    </xf>
    <xf numFmtId="0" fontId="91" fillId="0" borderId="0" xfId="0" applyFont="1" applyAlignment="1">
      <alignment/>
    </xf>
    <xf numFmtId="0" fontId="91" fillId="0" borderId="0" xfId="0" applyFont="1" applyAlignment="1">
      <alignment horizontal="center"/>
    </xf>
    <xf numFmtId="0" fontId="17" fillId="0" borderId="0" xfId="0" applyFont="1" applyAlignment="1">
      <alignment/>
    </xf>
    <xf numFmtId="0" fontId="17" fillId="0" borderId="0" xfId="0" applyFont="1" applyAlignment="1">
      <alignment horizontal="center"/>
    </xf>
    <xf numFmtId="0" fontId="12" fillId="0" borderId="0" xfId="0" applyFont="1" applyAlignment="1">
      <alignment horizontal="center"/>
    </xf>
    <xf numFmtId="0" fontId="9" fillId="0" borderId="0" xfId="0" applyFont="1" applyAlignment="1">
      <alignment horizontal="right" vertical="center" wrapText="1"/>
    </xf>
    <xf numFmtId="180" fontId="9" fillId="0" borderId="0" xfId="0" applyNumberFormat="1" applyFont="1" applyAlignment="1">
      <alignment horizontal="center" vertical="center" wrapText="1"/>
    </xf>
    <xf numFmtId="0" fontId="18" fillId="0" borderId="0" xfId="0" applyFont="1" applyAlignment="1">
      <alignment/>
    </xf>
    <xf numFmtId="0" fontId="19" fillId="0" borderId="20" xfId="0" applyFont="1" applyBorder="1" applyAlignment="1">
      <alignment horizontal="left" vertical="center"/>
    </xf>
    <xf numFmtId="199" fontId="92" fillId="0" borderId="0" xfId="0" applyNumberFormat="1" applyFont="1" applyAlignment="1">
      <alignment horizontal="center" vertical="center"/>
    </xf>
    <xf numFmtId="0" fontId="7" fillId="0" borderId="0" xfId="0" applyFont="1" applyAlignment="1">
      <alignment vertical="center"/>
    </xf>
    <xf numFmtId="0" fontId="20" fillId="0" borderId="0" xfId="0" applyFont="1" applyAlignment="1">
      <alignment horizontal="center" vertical="center" wrapText="1"/>
    </xf>
    <xf numFmtId="196" fontId="9" fillId="12" borderId="13" xfId="0" applyNumberFormat="1" applyFont="1" applyFill="1" applyBorder="1" applyAlignment="1" applyProtection="1">
      <alignment horizontal="center" vertical="center"/>
      <protection locked="0"/>
    </xf>
    <xf numFmtId="196" fontId="9" fillId="0" borderId="0" xfId="0" applyNumberFormat="1" applyFont="1" applyAlignment="1">
      <alignment horizontal="center" vertical="center"/>
    </xf>
    <xf numFmtId="200" fontId="9" fillId="0" borderId="0" xfId="0" applyNumberFormat="1" applyFont="1" applyAlignment="1">
      <alignment horizontal="center" vertical="center"/>
    </xf>
    <xf numFmtId="196" fontId="9" fillId="0" borderId="0" xfId="0" applyNumberFormat="1" applyFont="1" applyAlignment="1">
      <alignment horizontal="left" vertical="top"/>
    </xf>
    <xf numFmtId="196" fontId="9" fillId="0" borderId="0" xfId="0" applyNumberFormat="1" applyFont="1" applyAlignment="1">
      <alignment horizontal="center" vertical="top"/>
    </xf>
    <xf numFmtId="0" fontId="9" fillId="0" borderId="29" xfId="0" applyFont="1" applyBorder="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0" fillId="0" borderId="15" xfId="0" applyFont="1" applyBorder="1" applyAlignment="1">
      <alignment horizontal="center" vertical="center"/>
    </xf>
    <xf numFmtId="196" fontId="9" fillId="0" borderId="30" xfId="0" applyNumberFormat="1" applyFont="1" applyBorder="1" applyAlignment="1">
      <alignment horizontal="right" vertical="center"/>
    </xf>
    <xf numFmtId="196" fontId="9" fillId="0" borderId="31" xfId="0" applyNumberFormat="1" applyFont="1" applyBorder="1" applyAlignment="1">
      <alignment horizontal="right" vertical="center"/>
    </xf>
    <xf numFmtId="197" fontId="9" fillId="0" borderId="0" xfId="0" applyNumberFormat="1" applyFont="1" applyAlignment="1">
      <alignment horizontal="center" vertical="center"/>
    </xf>
    <xf numFmtId="38" fontId="9" fillId="0" borderId="20" xfId="50" applyFont="1" applyBorder="1" applyAlignment="1">
      <alignment horizontal="center" vertical="center"/>
    </xf>
    <xf numFmtId="196" fontId="9" fillId="0" borderId="18" xfId="50" applyNumberFormat="1" applyFont="1" applyBorder="1" applyAlignment="1">
      <alignment horizontal="right" vertical="center"/>
    </xf>
    <xf numFmtId="38" fontId="9" fillId="0" borderId="15" xfId="50" applyFont="1" applyBorder="1" applyAlignment="1">
      <alignment horizontal="center" vertical="center"/>
    </xf>
    <xf numFmtId="196" fontId="9" fillId="0" borderId="19" xfId="50" applyNumberFormat="1" applyFont="1" applyBorder="1" applyAlignment="1">
      <alignment horizontal="right" vertical="center"/>
    </xf>
    <xf numFmtId="38" fontId="9" fillId="0" borderId="21" xfId="50" applyFont="1" applyBorder="1" applyAlignment="1">
      <alignment horizontal="center" vertical="center"/>
    </xf>
    <xf numFmtId="38" fontId="9" fillId="0" borderId="32" xfId="50" applyFont="1" applyBorder="1" applyAlignment="1">
      <alignment horizontal="center" vertical="center"/>
    </xf>
    <xf numFmtId="0" fontId="9" fillId="0" borderId="32" xfId="0" applyFont="1" applyBorder="1" applyAlignment="1">
      <alignment horizontal="center" vertical="center"/>
    </xf>
    <xf numFmtId="196" fontId="9" fillId="0" borderId="32" xfId="50" applyNumberFormat="1" applyFont="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top"/>
    </xf>
    <xf numFmtId="0" fontId="0" fillId="0" borderId="0" xfId="0" applyFont="1" applyAlignment="1">
      <alignment horizontal="center" vertical="center"/>
    </xf>
    <xf numFmtId="196" fontId="9" fillId="0" borderId="25" xfId="50" applyNumberFormat="1" applyFont="1" applyBorder="1" applyAlignment="1">
      <alignment horizontal="center" vertical="center"/>
    </xf>
    <xf numFmtId="196" fontId="9" fillId="0" borderId="27" xfId="50" applyNumberFormat="1" applyFont="1" applyBorder="1" applyAlignment="1">
      <alignment horizontal="center" vertical="center"/>
    </xf>
    <xf numFmtId="196" fontId="9" fillId="0" borderId="20" xfId="0" applyNumberFormat="1" applyFont="1" applyBorder="1" applyAlignment="1">
      <alignment horizontal="left" vertical="center"/>
    </xf>
    <xf numFmtId="196" fontId="9" fillId="0" borderId="19" xfId="0" applyNumberFormat="1" applyFont="1" applyBorder="1" applyAlignment="1">
      <alignment vertical="center"/>
    </xf>
    <xf numFmtId="196" fontId="9" fillId="0" borderId="10" xfId="0" applyNumberFormat="1" applyFont="1" applyBorder="1" applyAlignment="1">
      <alignment horizontal="right" vertical="center"/>
    </xf>
    <xf numFmtId="0" fontId="6" fillId="0" borderId="0" xfId="0" applyFont="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11" fillId="0" borderId="0" xfId="0" applyFont="1" applyAlignment="1">
      <alignment vertical="center"/>
    </xf>
    <xf numFmtId="0" fontId="21" fillId="0" borderId="0" xfId="0" applyFont="1" applyAlignment="1">
      <alignment vertical="center"/>
    </xf>
    <xf numFmtId="0" fontId="9" fillId="0" borderId="31" xfId="0" applyFont="1" applyBorder="1" applyAlignment="1">
      <alignment horizontal="right" vertical="center"/>
    </xf>
    <xf numFmtId="0" fontId="9" fillId="0" borderId="22" xfId="0" applyFont="1" applyBorder="1" applyAlignment="1">
      <alignment horizontal="left" vertical="center"/>
    </xf>
    <xf numFmtId="0" fontId="9" fillId="0" borderId="22" xfId="0" applyFont="1" applyBorder="1" applyAlignment="1">
      <alignment vertical="center"/>
    </xf>
    <xf numFmtId="0" fontId="9" fillId="0" borderId="35" xfId="0" applyFont="1" applyBorder="1" applyAlignment="1">
      <alignment vertical="center"/>
    </xf>
    <xf numFmtId="0" fontId="9" fillId="0" borderId="33" xfId="0" applyFont="1" applyBorder="1" applyAlignment="1">
      <alignment horizontal="right" vertical="center"/>
    </xf>
    <xf numFmtId="0" fontId="9" fillId="0" borderId="18"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vertical="center"/>
    </xf>
    <xf numFmtId="0" fontId="9" fillId="0" borderId="36" xfId="0" applyFont="1" applyBorder="1" applyAlignment="1">
      <alignment vertical="center"/>
    </xf>
    <xf numFmtId="0" fontId="16" fillId="33" borderId="0" xfId="0" applyFont="1" applyFill="1" applyAlignment="1">
      <alignment vertical="center"/>
    </xf>
    <xf numFmtId="0" fontId="93" fillId="33" borderId="0" xfId="0" applyFont="1" applyFill="1" applyAlignment="1">
      <alignment vertical="center"/>
    </xf>
    <xf numFmtId="0" fontId="93" fillId="33" borderId="34" xfId="0" applyFont="1" applyFill="1" applyBorder="1" applyAlignment="1">
      <alignment vertical="center"/>
    </xf>
    <xf numFmtId="0" fontId="20" fillId="0" borderId="0" xfId="0" applyFont="1" applyAlignment="1">
      <alignment vertical="center"/>
    </xf>
    <xf numFmtId="0" fontId="94" fillId="34" borderId="0" xfId="0" applyFont="1" applyFill="1" applyAlignment="1">
      <alignment vertical="center"/>
    </xf>
    <xf numFmtId="0" fontId="9" fillId="34" borderId="0" xfId="0" applyFont="1" applyFill="1" applyAlignment="1">
      <alignment vertical="center"/>
    </xf>
    <xf numFmtId="0" fontId="9" fillId="34" borderId="34" xfId="0" applyFont="1" applyFill="1" applyBorder="1" applyAlignment="1">
      <alignment vertical="center"/>
    </xf>
    <xf numFmtId="0" fontId="12" fillId="0" borderId="0" xfId="0" applyFont="1" applyAlignment="1">
      <alignment vertical="center"/>
    </xf>
    <xf numFmtId="0" fontId="9" fillId="0" borderId="18" xfId="0" applyFont="1" applyBorder="1" applyAlignment="1">
      <alignment vertical="center"/>
    </xf>
    <xf numFmtId="0" fontId="6" fillId="0" borderId="19" xfId="0" applyFont="1" applyBorder="1" applyAlignment="1">
      <alignment/>
    </xf>
    <xf numFmtId="0" fontId="6" fillId="0" borderId="20" xfId="0" applyFont="1" applyBorder="1" applyAlignment="1">
      <alignment/>
    </xf>
    <xf numFmtId="0" fontId="6" fillId="0" borderId="31" xfId="0" applyFont="1" applyBorder="1" applyAlignment="1">
      <alignment/>
    </xf>
    <xf numFmtId="0" fontId="10" fillId="0" borderId="22" xfId="0" applyFont="1" applyBorder="1" applyAlignment="1">
      <alignment horizontal="left" vertical="center"/>
    </xf>
    <xf numFmtId="0" fontId="10" fillId="0" borderId="22" xfId="0" applyFont="1" applyBorder="1" applyAlignment="1">
      <alignment horizontal="left" vertical="center" wrapText="1"/>
    </xf>
    <xf numFmtId="0" fontId="9" fillId="0" borderId="22" xfId="0" applyFont="1" applyBorder="1" applyAlignment="1">
      <alignment horizontal="center"/>
    </xf>
    <xf numFmtId="0" fontId="9" fillId="0" borderId="35" xfId="0" applyFont="1" applyBorder="1" applyAlignment="1">
      <alignment horizontal="center"/>
    </xf>
    <xf numFmtId="178" fontId="6" fillId="0" borderId="0" xfId="0" applyNumberFormat="1" applyFont="1" applyAlignment="1">
      <alignment/>
    </xf>
    <xf numFmtId="0" fontId="9" fillId="0" borderId="33" xfId="0" applyFont="1" applyBorder="1" applyAlignment="1">
      <alignment/>
    </xf>
    <xf numFmtId="0" fontId="9" fillId="0" borderId="34" xfId="0" applyFont="1" applyBorder="1" applyAlignment="1">
      <alignment horizontal="left" vertical="center"/>
    </xf>
    <xf numFmtId="0" fontId="9" fillId="0" borderId="34" xfId="0" applyFont="1" applyBorder="1" applyAlignment="1">
      <alignment/>
    </xf>
    <xf numFmtId="0" fontId="10" fillId="35" borderId="13" xfId="0" applyFont="1" applyFill="1" applyBorder="1" applyAlignment="1" applyProtection="1">
      <alignment horizontal="center" vertical="center" wrapText="1"/>
      <protection locked="0"/>
    </xf>
    <xf numFmtId="0" fontId="9" fillId="0" borderId="34" xfId="0" applyFont="1" applyBorder="1" applyAlignment="1">
      <alignment horizontal="center"/>
    </xf>
    <xf numFmtId="179" fontId="10" fillId="0" borderId="0" xfId="0" applyNumberFormat="1" applyFont="1" applyAlignment="1">
      <alignment horizontal="center" vertical="center" wrapText="1"/>
    </xf>
    <xf numFmtId="0" fontId="9" fillId="0" borderId="0" xfId="0" applyFont="1" applyAlignment="1">
      <alignment horizontal="left"/>
    </xf>
    <xf numFmtId="0" fontId="9" fillId="0" borderId="34" xfId="0" applyFont="1" applyBorder="1" applyAlignment="1">
      <alignment horizontal="left"/>
    </xf>
    <xf numFmtId="0" fontId="9" fillId="0" borderId="18" xfId="0" applyFont="1" applyBorder="1" applyAlignment="1">
      <alignment/>
    </xf>
    <xf numFmtId="0" fontId="9" fillId="0" borderId="15" xfId="0" applyFont="1" applyBorder="1" applyAlignment="1">
      <alignment/>
    </xf>
    <xf numFmtId="0" fontId="9" fillId="0" borderId="36" xfId="0" applyFont="1" applyBorder="1" applyAlignment="1">
      <alignment/>
    </xf>
    <xf numFmtId="0" fontId="9" fillId="0" borderId="22" xfId="0" applyFont="1" applyBorder="1" applyAlignment="1">
      <alignment horizontal="left" vertical="center" wrapText="1"/>
    </xf>
    <xf numFmtId="0" fontId="6" fillId="0" borderId="22" xfId="0" applyFont="1" applyBorder="1" applyAlignment="1">
      <alignment/>
    </xf>
    <xf numFmtId="0" fontId="6" fillId="0" borderId="35" xfId="0" applyFont="1" applyBorder="1" applyAlignment="1">
      <alignment/>
    </xf>
    <xf numFmtId="0" fontId="6" fillId="0" borderId="33" xfId="0" applyFont="1" applyBorder="1" applyAlignment="1">
      <alignment/>
    </xf>
    <xf numFmtId="0" fontId="6" fillId="0" borderId="0" xfId="0" applyFont="1" applyAlignment="1">
      <alignment horizontal="left"/>
    </xf>
    <xf numFmtId="0" fontId="6" fillId="0" borderId="34" xfId="0" applyFont="1" applyBorder="1" applyAlignment="1">
      <alignment/>
    </xf>
    <xf numFmtId="0" fontId="6" fillId="0" borderId="18" xfId="0" applyFont="1" applyBorder="1" applyAlignment="1">
      <alignment/>
    </xf>
    <xf numFmtId="0" fontId="6" fillId="0" borderId="15" xfId="0" applyFont="1" applyBorder="1" applyAlignment="1">
      <alignment/>
    </xf>
    <xf numFmtId="0" fontId="6" fillId="0" borderId="22" xfId="0" applyFont="1" applyBorder="1" applyAlignment="1">
      <alignment horizontal="center" vertical="center" wrapText="1"/>
    </xf>
    <xf numFmtId="0" fontId="29" fillId="0" borderId="0" xfId="0" applyFont="1" applyAlignment="1">
      <alignment horizontal="center"/>
    </xf>
    <xf numFmtId="0" fontId="29" fillId="0" borderId="0" xfId="0" applyFont="1" applyAlignment="1">
      <alignment/>
    </xf>
    <xf numFmtId="0" fontId="20" fillId="0" borderId="0" xfId="0" applyFont="1" applyAlignment="1">
      <alignment vertical="center" wrapText="1"/>
    </xf>
    <xf numFmtId="0" fontId="6" fillId="0" borderId="0" xfId="0" applyFont="1" applyAlignment="1">
      <alignment horizontal="center" vertical="center" wrapText="1"/>
    </xf>
    <xf numFmtId="0" fontId="20" fillId="0" borderId="0" xfId="0" applyFont="1" applyAlignment="1">
      <alignment horizontal="left" vertical="center" wrapText="1"/>
    </xf>
    <xf numFmtId="0" fontId="12" fillId="0" borderId="0" xfId="0" applyFont="1" applyAlignment="1">
      <alignment/>
    </xf>
    <xf numFmtId="0" fontId="9" fillId="0" borderId="0" xfId="0" applyFont="1" applyAlignment="1">
      <alignment horizontal="left" vertical="center" wrapText="1"/>
    </xf>
    <xf numFmtId="181" fontId="9" fillId="0" borderId="0" xfId="0" applyNumberFormat="1" applyFont="1" applyAlignment="1">
      <alignment horizontal="right" vertical="center" wrapText="1"/>
    </xf>
    <xf numFmtId="0" fontId="15" fillId="0" borderId="0" xfId="0" applyFont="1" applyAlignment="1">
      <alignment horizontal="center"/>
    </xf>
    <xf numFmtId="0" fontId="9" fillId="0" borderId="0" xfId="0" applyFont="1" applyAlignment="1">
      <alignment horizontal="right"/>
    </xf>
    <xf numFmtId="176" fontId="6" fillId="0" borderId="0" xfId="0" applyNumberFormat="1" applyFont="1" applyAlignment="1">
      <alignment horizontal="center" vertical="center" wrapText="1"/>
    </xf>
    <xf numFmtId="0" fontId="6" fillId="0" borderId="0" xfId="0" applyFont="1" applyAlignment="1">
      <alignment horizontal="left" vertical="center"/>
    </xf>
    <xf numFmtId="0" fontId="20" fillId="0" borderId="15" xfId="0" applyFont="1" applyBorder="1" applyAlignment="1">
      <alignment horizontal="left" vertical="center"/>
    </xf>
    <xf numFmtId="0" fontId="6" fillId="0" borderId="15" xfId="0" applyFont="1" applyBorder="1" applyAlignment="1">
      <alignment horizontal="center" vertical="center" wrapText="1"/>
    </xf>
    <xf numFmtId="176" fontId="6" fillId="0" borderId="15" xfId="0" applyNumberFormat="1" applyFont="1" applyBorder="1" applyAlignment="1">
      <alignment horizontal="center" vertical="center" wrapText="1"/>
    </xf>
    <xf numFmtId="0" fontId="7" fillId="0" borderId="15" xfId="0" applyFont="1" applyBorder="1" applyAlignment="1">
      <alignment horizontal="center"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36" xfId="0" applyFont="1" applyBorder="1" applyAlignment="1">
      <alignment/>
    </xf>
    <xf numFmtId="0" fontId="9" fillId="0" borderId="34" xfId="0" applyFont="1" applyBorder="1" applyAlignment="1">
      <alignment horizontal="left" vertical="center" wrapText="1"/>
    </xf>
    <xf numFmtId="0" fontId="9" fillId="0" borderId="15" xfId="0" applyFont="1" applyBorder="1" applyAlignment="1">
      <alignment horizontal="left"/>
    </xf>
    <xf numFmtId="0" fontId="10" fillId="0" borderId="22" xfId="0" applyFont="1" applyBorder="1" applyAlignment="1">
      <alignment vertical="center"/>
    </xf>
    <xf numFmtId="0" fontId="9" fillId="0" borderId="3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9" xfId="0" applyFont="1" applyBorder="1" applyAlignment="1">
      <alignment horizontal="center" vertical="center" wrapText="1"/>
    </xf>
    <xf numFmtId="0" fontId="91" fillId="0" borderId="0" xfId="0" applyFont="1" applyAlignment="1">
      <alignment horizontal="right" shrinkToFit="1"/>
    </xf>
    <xf numFmtId="178" fontId="6" fillId="0" borderId="12" xfId="0" applyNumberFormat="1" applyFont="1" applyBorder="1" applyAlignment="1">
      <alignment horizontal="center" vertical="center" wrapText="1"/>
    </xf>
    <xf numFmtId="0" fontId="91" fillId="0" borderId="0" xfId="0" applyFont="1" applyAlignment="1">
      <alignment vertical="center"/>
    </xf>
    <xf numFmtId="188" fontId="91" fillId="0" borderId="0" xfId="0" applyNumberFormat="1" applyFont="1" applyAlignment="1">
      <alignment horizontal="right" vertical="center"/>
    </xf>
    <xf numFmtId="191" fontId="91" fillId="0" borderId="0" xfId="0" applyNumberFormat="1" applyFont="1" applyAlignment="1">
      <alignment horizontal="right"/>
    </xf>
    <xf numFmtId="188" fontId="91" fillId="0" borderId="0" xfId="0" applyNumberFormat="1" applyFont="1" applyAlignment="1">
      <alignment horizontal="right"/>
    </xf>
    <xf numFmtId="191" fontId="91" fillId="0" borderId="0" xfId="0" applyNumberFormat="1" applyFont="1" applyAlignment="1">
      <alignment horizontal="right" vertical="center"/>
    </xf>
    <xf numFmtId="0" fontId="91" fillId="0" borderId="0" xfId="0" applyFont="1" applyAlignment="1" applyProtection="1">
      <alignment vertical="center"/>
      <protection hidden="1"/>
    </xf>
    <xf numFmtId="0" fontId="91" fillId="0" borderId="0" xfId="0" applyFont="1" applyAlignment="1">
      <alignment vertical="center" wrapText="1"/>
    </xf>
    <xf numFmtId="176" fontId="91" fillId="0" borderId="0" xfId="0" applyNumberFormat="1" applyFont="1" applyAlignment="1">
      <alignment horizontal="right" vertical="center" wrapText="1"/>
    </xf>
    <xf numFmtId="193" fontId="91" fillId="0" borderId="0" xfId="50" applyNumberFormat="1" applyFont="1" applyAlignment="1">
      <alignment horizontal="right" vertical="center" wrapText="1"/>
    </xf>
    <xf numFmtId="0" fontId="6" fillId="0" borderId="0" xfId="0" applyFont="1" applyAlignment="1">
      <alignment horizontal="right"/>
    </xf>
    <xf numFmtId="0" fontId="7" fillId="0" borderId="19" xfId="0" applyFont="1" applyBorder="1" applyAlignment="1">
      <alignment horizontal="center" vertical="center"/>
    </xf>
    <xf numFmtId="176" fontId="7" fillId="0" borderId="15" xfId="0" applyNumberFormat="1" applyFont="1" applyBorder="1" applyAlignment="1">
      <alignment horizontal="left" vertical="center" wrapText="1"/>
    </xf>
    <xf numFmtId="176" fontId="7" fillId="0" borderId="34" xfId="0" applyNumberFormat="1" applyFont="1" applyBorder="1" applyAlignment="1">
      <alignment horizontal="left" vertical="center" wrapText="1"/>
    </xf>
    <xf numFmtId="0" fontId="6" fillId="0" borderId="11" xfId="0" applyFont="1" applyBorder="1" applyAlignment="1">
      <alignment/>
    </xf>
    <xf numFmtId="178" fontId="7" fillId="0" borderId="15" xfId="0" applyNumberFormat="1" applyFont="1" applyBorder="1" applyAlignment="1">
      <alignment horizontal="left" vertical="center" wrapText="1"/>
    </xf>
    <xf numFmtId="178" fontId="7" fillId="0" borderId="36" xfId="0" applyNumberFormat="1" applyFont="1" applyBorder="1" applyAlignment="1">
      <alignment horizontal="left" vertical="center" wrapText="1"/>
    </xf>
    <xf numFmtId="0" fontId="9" fillId="0" borderId="33" xfId="0" applyFont="1" applyBorder="1" applyAlignment="1">
      <alignment/>
    </xf>
    <xf numFmtId="0" fontId="9" fillId="0" borderId="0" xfId="0" applyFont="1" applyAlignment="1">
      <alignment/>
    </xf>
    <xf numFmtId="0" fontId="9" fillId="0" borderId="34" xfId="0" applyFont="1" applyBorder="1" applyAlignment="1">
      <alignment/>
    </xf>
    <xf numFmtId="0" fontId="14" fillId="0" borderId="0" xfId="0" applyFont="1" applyAlignment="1">
      <alignment vertical="center"/>
    </xf>
    <xf numFmtId="0" fontId="14" fillId="0" borderId="0" xfId="0" applyFont="1" applyAlignment="1">
      <alignment shrinkToFit="1"/>
    </xf>
    <xf numFmtId="0" fontId="14" fillId="0" borderId="0" xfId="0" applyFont="1" applyAlignment="1">
      <alignment horizontal="center" shrinkToFit="1"/>
    </xf>
    <xf numFmtId="0" fontId="15" fillId="0" borderId="0" xfId="0" applyFont="1" applyAlignment="1">
      <alignment vertical="center"/>
    </xf>
    <xf numFmtId="188" fontId="15" fillId="0" borderId="0" xfId="0" applyNumberFormat="1" applyFont="1" applyAlignment="1">
      <alignment horizontal="center" vertical="center"/>
    </xf>
    <xf numFmtId="191" fontId="15" fillId="0" borderId="0" xfId="0" applyNumberFormat="1" applyFont="1" applyAlignment="1">
      <alignment horizontal="center"/>
    </xf>
    <xf numFmtId="188" fontId="15" fillId="0" borderId="0" xfId="0" applyNumberFormat="1" applyFont="1" applyAlignment="1">
      <alignment horizontal="center"/>
    </xf>
    <xf numFmtId="191" fontId="15" fillId="0" borderId="0" xfId="0" applyNumberFormat="1" applyFont="1" applyAlignment="1">
      <alignment horizontal="center" vertical="center"/>
    </xf>
    <xf numFmtId="176" fontId="15" fillId="0" borderId="0" xfId="0" applyNumberFormat="1" applyFont="1" applyAlignment="1">
      <alignment/>
    </xf>
    <xf numFmtId="0" fontId="9" fillId="0" borderId="0" xfId="50" applyNumberFormat="1" applyFont="1" applyAlignment="1">
      <alignment horizontal="right" vertical="center" wrapText="1"/>
    </xf>
    <xf numFmtId="0" fontId="15" fillId="0" borderId="0" xfId="0" applyFont="1" applyAlignment="1" applyProtection="1">
      <alignment vertical="center"/>
      <protection hidden="1"/>
    </xf>
    <xf numFmtId="0" fontId="17" fillId="0" borderId="0" xfId="0" applyFont="1" applyAlignment="1" applyProtection="1">
      <alignment vertical="center"/>
      <protection hidden="1"/>
    </xf>
    <xf numFmtId="188" fontId="17" fillId="0" borderId="0" xfId="0" applyNumberFormat="1" applyFont="1" applyAlignment="1">
      <alignment horizontal="center" vertical="center"/>
    </xf>
    <xf numFmtId="191" fontId="17" fillId="0" borderId="0" xfId="0" applyNumberFormat="1" applyFont="1" applyAlignment="1">
      <alignment horizontal="center" vertical="center"/>
    </xf>
    <xf numFmtId="181" fontId="6" fillId="0" borderId="15" xfId="0" applyNumberFormat="1" applyFont="1" applyBorder="1" applyAlignment="1">
      <alignment horizontal="center" vertical="center" wrapText="1"/>
    </xf>
    <xf numFmtId="0" fontId="17" fillId="0" borderId="0" xfId="0" applyFont="1" applyAlignment="1">
      <alignment vertical="center" wrapText="1"/>
    </xf>
    <xf numFmtId="176" fontId="17" fillId="0" borderId="0" xfId="0" applyNumberFormat="1" applyFont="1" applyAlignment="1">
      <alignment horizontal="center" vertical="center" wrapText="1"/>
    </xf>
    <xf numFmtId="193" fontId="12" fillId="0" borderId="0" xfId="50" applyNumberFormat="1" applyFont="1" applyAlignment="1">
      <alignment horizontal="center" vertical="center" wrapText="1"/>
    </xf>
    <xf numFmtId="0" fontId="9" fillId="0" borderId="19" xfId="0" applyFont="1" applyBorder="1" applyAlignment="1">
      <alignment horizontal="center" vertical="center" wrapText="1"/>
    </xf>
    <xf numFmtId="178" fontId="21" fillId="0" borderId="38" xfId="0" applyNumberFormat="1" applyFont="1" applyBorder="1" applyAlignment="1">
      <alignment vertical="center" wrapText="1"/>
    </xf>
    <xf numFmtId="0" fontId="20" fillId="0" borderId="22" xfId="0" applyFont="1" applyBorder="1" applyAlignment="1">
      <alignment vertical="center"/>
    </xf>
    <xf numFmtId="0" fontId="10" fillId="36" borderId="0" xfId="0" applyFont="1" applyFill="1" applyAlignment="1">
      <alignment horizontal="center" vertical="center"/>
    </xf>
    <xf numFmtId="0" fontId="10" fillId="0" borderId="15" xfId="0" applyFont="1" applyFill="1" applyBorder="1" applyAlignment="1" applyProtection="1">
      <alignment horizontal="center" vertical="center"/>
      <protection locked="0"/>
    </xf>
    <xf numFmtId="0" fontId="6" fillId="0" borderId="13" xfId="0" applyFont="1" applyBorder="1" applyAlignment="1">
      <alignment vertical="center" shrinkToFit="1"/>
    </xf>
    <xf numFmtId="176" fontId="6" fillId="0" borderId="13" xfId="0" applyNumberFormat="1" applyFont="1" applyBorder="1" applyAlignment="1">
      <alignment horizontal="right" vertical="center" shrinkToFit="1"/>
    </xf>
    <xf numFmtId="178" fontId="6" fillId="0" borderId="13" xfId="0" applyNumberFormat="1" applyFont="1" applyBorder="1" applyAlignment="1">
      <alignment horizontal="right" vertical="center" shrinkToFit="1"/>
    </xf>
    <xf numFmtId="178" fontId="6" fillId="0" borderId="19" xfId="0" applyNumberFormat="1" applyFont="1" applyBorder="1" applyAlignment="1">
      <alignment horizontal="right" vertical="center" shrinkToFit="1"/>
    </xf>
    <xf numFmtId="193" fontId="6" fillId="0" borderId="16" xfId="50" applyNumberFormat="1" applyFont="1" applyBorder="1" applyAlignment="1">
      <alignment vertical="center" shrinkToFit="1"/>
    </xf>
    <xf numFmtId="193" fontId="9" fillId="37" borderId="16" xfId="50" applyNumberFormat="1" applyFont="1" applyFill="1" applyBorder="1" applyAlignment="1" applyProtection="1">
      <alignment vertical="center" shrinkToFit="1"/>
      <protection locked="0"/>
    </xf>
    <xf numFmtId="176" fontId="6" fillId="37" borderId="16" xfId="50" applyNumberFormat="1" applyFont="1" applyFill="1" applyBorder="1" applyAlignment="1" applyProtection="1">
      <alignment horizontal="right" vertical="center" shrinkToFit="1"/>
      <protection locked="0"/>
    </xf>
    <xf numFmtId="0" fontId="9" fillId="0" borderId="13" xfId="0" applyFont="1" applyBorder="1" applyAlignment="1">
      <alignment vertical="center" shrinkToFit="1"/>
    </xf>
    <xf numFmtId="0" fontId="9" fillId="0" borderId="13" xfId="0" applyFont="1" applyBorder="1" applyAlignment="1" applyProtection="1">
      <alignment vertical="center" shrinkToFit="1"/>
      <protection hidden="1"/>
    </xf>
    <xf numFmtId="0" fontId="9" fillId="37" borderId="13" xfId="0" applyFont="1" applyFill="1" applyBorder="1" applyAlignment="1" applyProtection="1">
      <alignment vertical="center" shrinkToFit="1"/>
      <protection locked="0"/>
    </xf>
    <xf numFmtId="176" fontId="6" fillId="37" borderId="13" xfId="0" applyNumberFormat="1" applyFont="1" applyFill="1" applyBorder="1" applyAlignment="1" applyProtection="1">
      <alignment horizontal="right" vertical="center" shrinkToFit="1"/>
      <protection locked="0"/>
    </xf>
    <xf numFmtId="176" fontId="6" fillId="37" borderId="16" xfId="0" applyNumberFormat="1" applyFont="1" applyFill="1" applyBorder="1" applyAlignment="1" applyProtection="1">
      <alignment horizontal="right" vertical="center" shrinkToFit="1"/>
      <protection locked="0"/>
    </xf>
    <xf numFmtId="178" fontId="6" fillId="0" borderId="31" xfId="0" applyNumberFormat="1" applyFont="1" applyBorder="1" applyAlignment="1">
      <alignment horizontal="right" vertical="center" shrinkToFit="1"/>
    </xf>
    <xf numFmtId="178" fontId="7" fillId="0" borderId="39" xfId="0" applyNumberFormat="1" applyFont="1" applyBorder="1" applyAlignment="1">
      <alignment horizontal="right" vertical="center" shrinkToFit="1"/>
    </xf>
    <xf numFmtId="178" fontId="10" fillId="0" borderId="24" xfId="0" applyNumberFormat="1" applyFont="1" applyBorder="1" applyAlignment="1">
      <alignment horizontal="right" vertical="center" shrinkToFit="1"/>
    </xf>
    <xf numFmtId="178" fontId="10" fillId="0" borderId="40" xfId="0" applyNumberFormat="1" applyFont="1" applyBorder="1" applyAlignment="1">
      <alignment horizontal="right" vertical="center" shrinkToFit="1"/>
    </xf>
    <xf numFmtId="179" fontId="6" fillId="0" borderId="16" xfId="50" applyNumberFormat="1" applyFont="1" applyBorder="1" applyAlignment="1">
      <alignment horizontal="right" vertical="center" shrinkToFit="1"/>
    </xf>
    <xf numFmtId="178" fontId="7" fillId="0" borderId="41" xfId="0" applyNumberFormat="1" applyFont="1" applyBorder="1" applyAlignment="1">
      <alignment horizontal="right" vertical="center" shrinkToFit="1"/>
    </xf>
    <xf numFmtId="178" fontId="7" fillId="0" borderId="42" xfId="0" applyNumberFormat="1" applyFont="1" applyBorder="1" applyAlignment="1">
      <alignment horizontal="right" vertical="center" shrinkToFit="1"/>
    </xf>
    <xf numFmtId="196" fontId="9" fillId="0" borderId="33" xfId="0" applyNumberFormat="1" applyFont="1" applyBorder="1" applyAlignment="1">
      <alignment horizontal="right" vertical="center"/>
    </xf>
    <xf numFmtId="196" fontId="9" fillId="0" borderId="0" xfId="0" applyNumberFormat="1" applyFont="1" applyBorder="1" applyAlignment="1">
      <alignment horizontal="left" vertical="center"/>
    </xf>
    <xf numFmtId="196" fontId="9" fillId="0" borderId="22" xfId="50" applyNumberFormat="1" applyFont="1" applyBorder="1" applyAlignment="1">
      <alignment horizontal="left" vertical="center"/>
    </xf>
    <xf numFmtId="196" fontId="9" fillId="0" borderId="26" xfId="50" applyNumberFormat="1" applyFont="1" applyBorder="1" applyAlignment="1">
      <alignment horizontal="center" vertical="center"/>
    </xf>
    <xf numFmtId="196" fontId="9" fillId="0" borderId="43" xfId="0" applyNumberFormat="1" applyFont="1" applyBorder="1" applyAlignment="1">
      <alignment horizontal="right" vertical="center"/>
    </xf>
    <xf numFmtId="196" fontId="9" fillId="0" borderId="44" xfId="50" applyNumberFormat="1" applyFont="1" applyBorder="1" applyAlignment="1">
      <alignment horizontal="left" vertical="center"/>
    </xf>
    <xf numFmtId="192" fontId="6" fillId="0" borderId="13" xfId="50" applyNumberFormat="1" applyFont="1" applyBorder="1" applyAlignment="1">
      <alignment horizontal="right" vertical="center" shrinkToFit="1"/>
    </xf>
    <xf numFmtId="210" fontId="6" fillId="37" borderId="13" xfId="50" applyNumberFormat="1" applyFont="1" applyFill="1" applyBorder="1" applyAlignment="1" applyProtection="1">
      <alignment horizontal="right" vertical="center" shrinkToFit="1"/>
      <protection locked="0"/>
    </xf>
    <xf numFmtId="210" fontId="6" fillId="37" borderId="16" xfId="0" applyNumberFormat="1" applyFont="1" applyFill="1" applyBorder="1" applyAlignment="1" applyProtection="1">
      <alignment horizontal="right" vertical="center" shrinkToFit="1"/>
      <protection locked="0"/>
    </xf>
    <xf numFmtId="210" fontId="6" fillId="37" borderId="13" xfId="0" applyNumberFormat="1" applyFont="1" applyFill="1" applyBorder="1" applyAlignment="1" applyProtection="1">
      <alignment horizontal="right" vertical="center" shrinkToFit="1"/>
      <protection locked="0"/>
    </xf>
    <xf numFmtId="176" fontId="6" fillId="0" borderId="13" xfId="50" applyNumberFormat="1" applyFont="1" applyBorder="1" applyAlignment="1">
      <alignment horizontal="right" vertical="center" shrinkToFit="1"/>
    </xf>
    <xf numFmtId="176" fontId="6" fillId="37" borderId="13" xfId="50" applyNumberFormat="1" applyFont="1" applyFill="1" applyBorder="1" applyAlignment="1" applyProtection="1">
      <alignment horizontal="right" vertical="center" shrinkToFit="1"/>
      <protection locked="0"/>
    </xf>
    <xf numFmtId="0" fontId="10" fillId="0" borderId="0" xfId="0" applyFont="1" applyAlignment="1" applyProtection="1">
      <alignment horizontal="center" vertical="center" wrapText="1"/>
      <protection/>
    </xf>
    <xf numFmtId="196" fontId="9" fillId="0" borderId="19" xfId="0" applyNumberFormat="1" applyFont="1" applyBorder="1" applyAlignment="1">
      <alignment horizontal="center" vertical="center"/>
    </xf>
    <xf numFmtId="196" fontId="9" fillId="0" borderId="20" xfId="0" applyNumberFormat="1" applyFont="1" applyBorder="1" applyAlignment="1">
      <alignment horizontal="center" vertical="center"/>
    </xf>
    <xf numFmtId="0" fontId="9" fillId="0" borderId="18" xfId="0" applyFont="1" applyBorder="1" applyAlignment="1">
      <alignment horizontal="center" vertical="center" wrapText="1"/>
    </xf>
    <xf numFmtId="0" fontId="95" fillId="38" borderId="31" xfId="0" applyFont="1" applyFill="1" applyBorder="1" applyAlignment="1">
      <alignment horizontal="left" vertical="center"/>
    </xf>
    <xf numFmtId="0" fontId="95" fillId="38" borderId="22" xfId="0" applyFont="1" applyFill="1" applyBorder="1" applyAlignment="1">
      <alignment horizontal="left" vertical="center"/>
    </xf>
    <xf numFmtId="0" fontId="95" fillId="38" borderId="35" xfId="0" applyFont="1" applyFill="1" applyBorder="1" applyAlignment="1">
      <alignment horizontal="left" vertical="center"/>
    </xf>
    <xf numFmtId="0" fontId="95" fillId="38" borderId="33" xfId="0" applyFont="1" applyFill="1" applyBorder="1" applyAlignment="1">
      <alignment horizontal="left" vertical="center"/>
    </xf>
    <xf numFmtId="0" fontId="95" fillId="38" borderId="0" xfId="0" applyFont="1" applyFill="1" applyAlignment="1">
      <alignment horizontal="left" vertical="center"/>
    </xf>
    <xf numFmtId="0" fontId="95" fillId="38" borderId="34" xfId="0" applyFont="1" applyFill="1" applyBorder="1" applyAlignment="1">
      <alignment horizontal="left" vertical="center"/>
    </xf>
    <xf numFmtId="0" fontId="7" fillId="0" borderId="16"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1" xfId="0" applyFont="1" applyBorder="1" applyAlignment="1">
      <alignment horizontal="center" vertical="center" textRotation="255"/>
    </xf>
    <xf numFmtId="0" fontId="10" fillId="0" borderId="20"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0" xfId="0" applyFont="1" applyAlignment="1">
      <alignment horizontal="center" vertical="top" wrapText="1"/>
    </xf>
    <xf numFmtId="178" fontId="10" fillId="0" borderId="13" xfId="0" applyNumberFormat="1" applyFont="1" applyBorder="1" applyAlignment="1">
      <alignment horizontal="right" vertical="center" wrapText="1"/>
    </xf>
    <xf numFmtId="0" fontId="6" fillId="0" borderId="0" xfId="0" applyFont="1" applyAlignment="1">
      <alignment horizontal="center"/>
    </xf>
    <xf numFmtId="0" fontId="10" fillId="36" borderId="0" xfId="0" applyFont="1" applyFill="1" applyAlignment="1">
      <alignment horizontal="center" vertical="center"/>
    </xf>
    <xf numFmtId="0" fontId="9" fillId="0" borderId="0" xfId="0" applyFont="1" applyAlignment="1">
      <alignment horizontal="left" vertical="center" wrapText="1"/>
    </xf>
    <xf numFmtId="0" fontId="9" fillId="0" borderId="34" xfId="0" applyFont="1" applyBorder="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right" vertical="center" wrapText="1"/>
    </xf>
    <xf numFmtId="0" fontId="25" fillId="0" borderId="20" xfId="0" applyFont="1" applyBorder="1" applyAlignment="1">
      <alignment horizontal="center" vertical="center"/>
    </xf>
    <xf numFmtId="0" fontId="28" fillId="0" borderId="20" xfId="0" applyFont="1" applyBorder="1" applyAlignment="1">
      <alignment horizontal="center" vertical="center"/>
    </xf>
    <xf numFmtId="0" fontId="28" fillId="0" borderId="44"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9" fillId="0" borderId="0" xfId="0" applyFont="1" applyAlignment="1">
      <alignment horizontal="left" vertical="center"/>
    </xf>
    <xf numFmtId="0" fontId="9" fillId="0" borderId="34" xfId="0" applyFont="1" applyBorder="1" applyAlignment="1">
      <alignment horizontal="left" vertical="center"/>
    </xf>
    <xf numFmtId="0" fontId="10" fillId="35" borderId="19" xfId="0" applyFont="1" applyFill="1" applyBorder="1" applyAlignment="1" applyProtection="1">
      <alignment horizontal="center" vertical="center" shrinkToFit="1"/>
      <protection locked="0"/>
    </xf>
    <xf numFmtId="0" fontId="10" fillId="35" borderId="44" xfId="0" applyFont="1" applyFill="1" applyBorder="1" applyAlignment="1" applyProtection="1">
      <alignment horizontal="center" vertical="center" shrinkToFit="1"/>
      <protection locked="0"/>
    </xf>
    <xf numFmtId="0" fontId="9" fillId="0" borderId="18" xfId="0" applyFont="1" applyBorder="1" applyAlignment="1">
      <alignment horizontal="center" vertical="center" shrinkToFit="1"/>
    </xf>
    <xf numFmtId="0" fontId="9" fillId="0" borderId="36" xfId="0" applyFont="1" applyBorder="1" applyAlignment="1">
      <alignment horizontal="center" shrinkToFit="1"/>
    </xf>
    <xf numFmtId="0" fontId="10" fillId="35" borderId="19" xfId="0" applyFont="1" applyFill="1" applyBorder="1" applyAlignment="1" applyProtection="1">
      <alignment horizontal="center" vertical="center"/>
      <protection locked="0"/>
    </xf>
    <xf numFmtId="0" fontId="10" fillId="35" borderId="44" xfId="0" applyFont="1" applyFill="1" applyBorder="1" applyAlignment="1" applyProtection="1">
      <alignment horizontal="center" vertical="center"/>
      <protection locked="0"/>
    </xf>
    <xf numFmtId="0" fontId="10" fillId="0" borderId="0" xfId="0" applyFont="1" applyAlignment="1">
      <alignment horizontal="right" vertical="center"/>
    </xf>
    <xf numFmtId="0" fontId="7" fillId="0" borderId="0" xfId="0" applyFont="1" applyAlignment="1">
      <alignment horizontal="right" vertical="center"/>
    </xf>
    <xf numFmtId="182" fontId="10" fillId="35" borderId="13" xfId="0" applyNumberFormat="1" applyFont="1" applyFill="1" applyBorder="1" applyAlignment="1">
      <alignment horizontal="center" vertical="center"/>
    </xf>
    <xf numFmtId="182" fontId="10" fillId="35" borderId="13" xfId="0" applyNumberFormat="1" applyFont="1" applyFill="1" applyBorder="1" applyAlignment="1">
      <alignment horizontal="center" vertical="center" wrapText="1"/>
    </xf>
    <xf numFmtId="0" fontId="10" fillId="0" borderId="34"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196" fontId="9" fillId="0" borderId="51" xfId="50" applyNumberFormat="1"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96" fontId="9" fillId="0" borderId="19" xfId="50" applyNumberFormat="1"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196" fontId="9" fillId="0" borderId="30" xfId="0" applyNumberFormat="1" applyFont="1" applyBorder="1" applyAlignment="1">
      <alignment horizontal="center" vertical="center"/>
    </xf>
    <xf numFmtId="0" fontId="0" fillId="0" borderId="21" xfId="0" applyFont="1" applyBorder="1" applyAlignment="1">
      <alignment horizontal="center" vertical="center"/>
    </xf>
    <xf numFmtId="0" fontId="0"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center" vertical="center"/>
    </xf>
    <xf numFmtId="0" fontId="9" fillId="0" borderId="58" xfId="0" applyFont="1" applyBorder="1" applyAlignment="1">
      <alignment horizontal="center" vertical="center" wrapText="1"/>
    </xf>
    <xf numFmtId="196" fontId="9" fillId="0" borderId="19" xfId="0" applyNumberFormat="1" applyFont="1" applyBorder="1" applyAlignment="1">
      <alignment horizontal="center" vertical="center"/>
    </xf>
    <xf numFmtId="196" fontId="9" fillId="0" borderId="20" xfId="0" applyNumberFormat="1" applyFont="1" applyBorder="1" applyAlignment="1">
      <alignment horizontal="center" vertical="center"/>
    </xf>
    <xf numFmtId="196" fontId="9" fillId="0" borderId="25" xfId="0" applyNumberFormat="1" applyFont="1" applyBorder="1" applyAlignment="1">
      <alignment horizontal="center" vertical="center"/>
    </xf>
    <xf numFmtId="0" fontId="13" fillId="0" borderId="0" xfId="0" applyFont="1" applyAlignment="1">
      <alignment horizontal="center" vertical="center"/>
    </xf>
    <xf numFmtId="0" fontId="7" fillId="0" borderId="45" xfId="0" applyFont="1" applyBorder="1" applyAlignment="1">
      <alignment/>
    </xf>
    <xf numFmtId="0" fontId="0" fillId="0" borderId="47" xfId="0" applyFont="1" applyBorder="1" applyAlignment="1">
      <alignment/>
    </xf>
    <xf numFmtId="0" fontId="7" fillId="0" borderId="57" xfId="0" applyFont="1" applyBorder="1" applyAlignment="1">
      <alignment horizontal="center" vertical="center"/>
    </xf>
    <xf numFmtId="0" fontId="0" fillId="0" borderId="28"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2" xfId="0" applyFont="1" applyBorder="1" applyAlignment="1">
      <alignment/>
    </xf>
    <xf numFmtId="0" fontId="0" fillId="0" borderId="52" xfId="0" applyFont="1" applyBorder="1" applyAlignment="1">
      <alignment/>
    </xf>
    <xf numFmtId="0" fontId="0" fillId="0" borderId="53" xfId="0" applyFont="1" applyBorder="1" applyAlignment="1">
      <alignment/>
    </xf>
    <xf numFmtId="0" fontId="10" fillId="0" borderId="30" xfId="0" applyFont="1" applyBorder="1" applyAlignment="1">
      <alignment horizontal="center" vertical="center"/>
    </xf>
    <xf numFmtId="0" fontId="10" fillId="0" borderId="21" xfId="0" applyFont="1" applyBorder="1" applyAlignment="1">
      <alignment horizontal="center" vertical="center"/>
    </xf>
    <xf numFmtId="0" fontId="10" fillId="0" borderId="54" xfId="0" applyFont="1" applyBorder="1" applyAlignment="1">
      <alignment horizontal="center" vertical="center"/>
    </xf>
    <xf numFmtId="0" fontId="10" fillId="0" borderId="27" xfId="0" applyFont="1" applyBorder="1" applyAlignment="1">
      <alignment horizontal="center" vertical="center"/>
    </xf>
    <xf numFmtId="0" fontId="8" fillId="0" borderId="32" xfId="0" applyFont="1" applyBorder="1" applyAlignment="1">
      <alignment horizontal="center" vertical="center"/>
    </xf>
    <xf numFmtId="0" fontId="9" fillId="0" borderId="59" xfId="0" applyFont="1" applyBorder="1" applyAlignment="1">
      <alignment horizontal="center" vertical="center"/>
    </xf>
    <xf numFmtId="0" fontId="9" fillId="0" borderId="40"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xf>
    <xf numFmtId="0" fontId="10" fillId="0" borderId="60" xfId="0" applyFont="1" applyBorder="1" applyAlignment="1">
      <alignment/>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7" fillId="0" borderId="28" xfId="0" applyFont="1" applyBorder="1" applyAlignment="1">
      <alignment horizontal="center" vertical="center"/>
    </xf>
    <xf numFmtId="0" fontId="7" fillId="0" borderId="5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53" xfId="0" applyFont="1" applyBorder="1" applyAlignment="1">
      <alignment horizontal="center" vertical="center"/>
    </xf>
    <xf numFmtId="0" fontId="9" fillId="0" borderId="0" xfId="0" applyFont="1" applyAlignment="1" applyProtection="1">
      <alignment horizontal="center" vertical="top" wrapText="1"/>
      <protection/>
    </xf>
    <xf numFmtId="0" fontId="10" fillId="0" borderId="0" xfId="0" applyFont="1" applyAlignment="1">
      <alignment horizontal="center" vertical="center"/>
    </xf>
    <xf numFmtId="178" fontId="21" fillId="0" borderId="20" xfId="0" applyNumberFormat="1" applyFont="1" applyBorder="1" applyAlignment="1">
      <alignment horizontal="right" vertical="center" wrapText="1"/>
    </xf>
    <xf numFmtId="178" fontId="21" fillId="0" borderId="25" xfId="0" applyNumberFormat="1" applyFont="1" applyBorder="1" applyAlignment="1">
      <alignment horizontal="right" vertical="center" wrapText="1"/>
    </xf>
    <xf numFmtId="178" fontId="32" fillId="0" borderId="20" xfId="0" applyNumberFormat="1" applyFont="1" applyBorder="1" applyAlignment="1">
      <alignment horizontal="right" vertical="center" wrapText="1"/>
    </xf>
    <xf numFmtId="178" fontId="32" fillId="0" borderId="25" xfId="0" applyNumberFormat="1" applyFont="1" applyBorder="1" applyAlignment="1">
      <alignment horizontal="right" vertical="center" wrapText="1"/>
    </xf>
    <xf numFmtId="0" fontId="10" fillId="0" borderId="0" xfId="0" applyFont="1" applyAlignment="1">
      <alignment horizontal="right" vertical="center" wrapText="1"/>
    </xf>
    <xf numFmtId="0" fontId="6" fillId="0" borderId="15" xfId="0" applyFont="1" applyBorder="1" applyAlignment="1">
      <alignment horizontal="center"/>
    </xf>
    <xf numFmtId="0" fontId="20" fillId="0" borderId="0" xfId="0" applyFont="1" applyAlignment="1">
      <alignment horizontal="center" vertical="center" wrapText="1"/>
    </xf>
    <xf numFmtId="196" fontId="9" fillId="0" borderId="10" xfId="50" applyNumberFormat="1"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9" fillId="0" borderId="11" xfId="0" applyFont="1" applyBorder="1" applyAlignment="1">
      <alignment horizontal="center" vertical="center" wrapText="1"/>
    </xf>
    <xf numFmtId="0" fontId="0" fillId="0" borderId="20" xfId="0" applyBorder="1" applyAlignment="1">
      <alignment horizontal="center" vertical="center"/>
    </xf>
    <xf numFmtId="0" fontId="0" fillId="0" borderId="25" xfId="0" applyBorder="1" applyAlignment="1">
      <alignment horizontal="center" vertical="center"/>
    </xf>
    <xf numFmtId="0" fontId="7" fillId="0" borderId="46" xfId="0" applyFont="1" applyBorder="1" applyAlignment="1">
      <alignment horizontal="center" vertical="center" wrapText="1"/>
    </xf>
    <xf numFmtId="196" fontId="9" fillId="0" borderId="18" xfId="0" applyNumberFormat="1"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9" fillId="0" borderId="6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12477;&#12501;&#12488;&#65288;&#21578;&#31034;&#65289;'!A1" /><Relationship Id="rId2" Type="http://schemas.openxmlformats.org/officeDocument/2006/relationships/hyperlink" Target="#'&#35336;&#31639;&#12477;&#12501;&#12488;&#65288;&#19968;&#33324;&#65289;'!A1" /><Relationship Id="rId3" Type="http://schemas.openxmlformats.org/officeDocument/2006/relationships/hyperlink" Target="#'&#12502;&#12524;&#12540;&#12473;&#36984;&#23450;&#20363;&#65288;&#19968;&#33324;&#65289; (&#9633;600)'!A1" /><Relationship Id="rId4" Type="http://schemas.openxmlformats.org/officeDocument/2006/relationships/hyperlink" Target="#'&#12502;&#12524;&#12540;&#12473;&#36984;&#23450;&#20363;&#65288;&#19968;&#33324;&#65289; (&#9633;640)'!A1" /><Relationship Id="rId5" Type="http://schemas.openxmlformats.org/officeDocument/2006/relationships/hyperlink" Target="#'&#12502;&#12524;&#12540;&#12473;&#36984;&#23450;&#20363;&#65288;&#21578;&#31034;&#65289;&#65288;&#9633;600)'!A1" /><Relationship Id="rId6" Type="http://schemas.openxmlformats.org/officeDocument/2006/relationships/hyperlink" Target="#'&#12502;&#12524;&#12540;&#12473;&#36984;&#23450;&#20363;&#65288;&#21578;&#31034;&#65289; (&#9633;640)'!A1"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hyperlink" Target="#'&#12502;&#12524;&#12540;&#12473;&#36984;&#23450;&#20363;&#65288;&#21578;&#31034;&#65289;&#65288;&#9633;600)'!A1" /><Relationship Id="rId3" Type="http://schemas.openxmlformats.org/officeDocument/2006/relationships/hyperlink" Target="#'&#12502;&#12524;&#12540;&#12473;&#36984;&#23450;&#20363;&#65288;&#21578;&#31034;&#65289; (&#9633;640)'!A1" /><Relationship Id="rId4" Type="http://schemas.openxmlformats.org/officeDocument/2006/relationships/hyperlink" Target="#&#12513;&#12491;&#12517;&#12540;!A1" /></Relationships>
</file>

<file path=xl/drawings/_rels/drawing3.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35336;&#31639;&#12477;&#12501;&#12488;&#65288;&#21578;&#31034;&#65289;'!A1" /><Relationship Id="rId3" Type="http://schemas.openxmlformats.org/officeDocument/2006/relationships/hyperlink" Target="#'&#12502;&#12524;&#12540;&#12473;&#36984;&#23450;&#20363;&#65288;&#21578;&#31034;&#65289; (&#9633;640)'!A1" /></Relationships>
</file>

<file path=xl/drawings/_rels/drawing4.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35336;&#31639;&#12477;&#12501;&#12488;&#65288;&#21578;&#31034;&#65289;'!A1" /><Relationship Id="rId3" Type="http://schemas.openxmlformats.org/officeDocument/2006/relationships/hyperlink" Target="#'&#12502;&#12524;&#12540;&#12473;&#36984;&#23450;&#20363;&#65288;&#21578;&#31034;&#65289;&#65288;&#9633;600)'!A1"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hyperlink" Target="#'&#12502;&#12524;&#12540;&#12473;&#36984;&#23450;&#20363;&#65288;&#19968;&#33324;&#65289; (&#9633;600)'!A1" /><Relationship Id="rId3" Type="http://schemas.openxmlformats.org/officeDocument/2006/relationships/hyperlink" Target="#'&#12502;&#12524;&#12540;&#12473;&#36984;&#23450;&#20363;&#65288;&#19968;&#33324;&#65289; (&#9633;640)'!A1" /><Relationship Id="rId4" Type="http://schemas.openxmlformats.org/officeDocument/2006/relationships/hyperlink" Target="#&#12513;&#12491;&#12517;&#12540;!A1" /></Relationships>
</file>

<file path=xl/drawings/_rels/drawing6.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35336;&#31639;&#12477;&#12501;&#12488;&#65288;&#19968;&#33324;&#65289;'!A1" /><Relationship Id="rId3" Type="http://schemas.openxmlformats.org/officeDocument/2006/relationships/hyperlink" Target="#'&#12502;&#12524;&#12540;&#12473;&#36984;&#23450;&#20363;&#65288;&#19968;&#33324;&#65289; (&#9633;640)'!A1" /></Relationships>
</file>

<file path=xl/drawings/_rels/drawing7.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35336;&#31639;&#12477;&#12501;&#12488;&#65288;&#19968;&#33324;&#65289;'!A1" /><Relationship Id="rId3" Type="http://schemas.openxmlformats.org/officeDocument/2006/relationships/hyperlink" Target="#'&#12502;&#12524;&#12540;&#12473;&#36984;&#23450;&#20363;&#65288;&#19968;&#33324;&#65289; (&#9633;60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22</xdr:row>
      <xdr:rowOff>0</xdr:rowOff>
    </xdr:from>
    <xdr:to>
      <xdr:col>7</xdr:col>
      <xdr:colOff>647700</xdr:colOff>
      <xdr:row>23</xdr:row>
      <xdr:rowOff>9525</xdr:rowOff>
    </xdr:to>
    <xdr:sp>
      <xdr:nvSpPr>
        <xdr:cNvPr id="1" name="正方形/長方形 1">
          <a:hlinkClick r:id="rId1"/>
        </xdr:cNvPr>
        <xdr:cNvSpPr>
          <a:spLocks/>
        </xdr:cNvSpPr>
      </xdr:nvSpPr>
      <xdr:spPr>
        <a:xfrm>
          <a:off x="4181475" y="2533650"/>
          <a:ext cx="647700" cy="200025"/>
        </a:xfrm>
        <a:prstGeom prst="rect">
          <a:avLst/>
        </a:prstGeom>
        <a:solidFill>
          <a:srgbClr val="00206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7</xdr:col>
      <xdr:colOff>0</xdr:colOff>
      <xdr:row>34</xdr:row>
      <xdr:rowOff>0</xdr:rowOff>
    </xdr:from>
    <xdr:to>
      <xdr:col>7</xdr:col>
      <xdr:colOff>647700</xdr:colOff>
      <xdr:row>35</xdr:row>
      <xdr:rowOff>9525</xdr:rowOff>
    </xdr:to>
    <xdr:sp>
      <xdr:nvSpPr>
        <xdr:cNvPr id="2" name="正方形/長方形 2">
          <a:hlinkClick r:id="rId2"/>
        </xdr:cNvPr>
        <xdr:cNvSpPr>
          <a:spLocks/>
        </xdr:cNvSpPr>
      </xdr:nvSpPr>
      <xdr:spPr>
        <a:xfrm>
          <a:off x="4181475" y="4438650"/>
          <a:ext cx="647700" cy="200025"/>
        </a:xfrm>
        <a:prstGeom prst="rect">
          <a:avLst/>
        </a:prstGeom>
        <a:solidFill>
          <a:srgbClr val="E46C0A"/>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7</xdr:col>
      <xdr:colOff>0</xdr:colOff>
      <xdr:row>36</xdr:row>
      <xdr:rowOff>0</xdr:rowOff>
    </xdr:from>
    <xdr:to>
      <xdr:col>7</xdr:col>
      <xdr:colOff>647700</xdr:colOff>
      <xdr:row>37</xdr:row>
      <xdr:rowOff>9525</xdr:rowOff>
    </xdr:to>
    <xdr:sp>
      <xdr:nvSpPr>
        <xdr:cNvPr id="3" name="正方形/長方形 3">
          <a:hlinkClick r:id="rId3"/>
        </xdr:cNvPr>
        <xdr:cNvSpPr>
          <a:spLocks/>
        </xdr:cNvSpPr>
      </xdr:nvSpPr>
      <xdr:spPr>
        <a:xfrm>
          <a:off x="4181475" y="4819650"/>
          <a:ext cx="647700" cy="200025"/>
        </a:xfrm>
        <a:prstGeom prst="rect">
          <a:avLst/>
        </a:prstGeom>
        <a:solidFill>
          <a:srgbClr val="F79646"/>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twoCellAnchor>
    <xdr:from>
      <xdr:col>7</xdr:col>
      <xdr:colOff>0</xdr:colOff>
      <xdr:row>38</xdr:row>
      <xdr:rowOff>0</xdr:rowOff>
    </xdr:from>
    <xdr:to>
      <xdr:col>7</xdr:col>
      <xdr:colOff>647700</xdr:colOff>
      <xdr:row>39</xdr:row>
      <xdr:rowOff>0</xdr:rowOff>
    </xdr:to>
    <xdr:sp>
      <xdr:nvSpPr>
        <xdr:cNvPr id="4" name="正方形/長方形 4">
          <a:hlinkClick r:id="rId4"/>
        </xdr:cNvPr>
        <xdr:cNvSpPr>
          <a:spLocks/>
        </xdr:cNvSpPr>
      </xdr:nvSpPr>
      <xdr:spPr>
        <a:xfrm>
          <a:off x="4181475" y="5200650"/>
          <a:ext cx="647700" cy="190500"/>
        </a:xfrm>
        <a:prstGeom prst="rect">
          <a:avLst/>
        </a:prstGeom>
        <a:solidFill>
          <a:srgbClr val="FCD5B5"/>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twoCellAnchor>
    <xdr:from>
      <xdr:col>7</xdr:col>
      <xdr:colOff>0</xdr:colOff>
      <xdr:row>24</xdr:row>
      <xdr:rowOff>0</xdr:rowOff>
    </xdr:from>
    <xdr:to>
      <xdr:col>7</xdr:col>
      <xdr:colOff>647700</xdr:colOff>
      <xdr:row>25</xdr:row>
      <xdr:rowOff>9525</xdr:rowOff>
    </xdr:to>
    <xdr:sp>
      <xdr:nvSpPr>
        <xdr:cNvPr id="5" name="正方形/長方形 5">
          <a:hlinkClick r:id="rId5"/>
        </xdr:cNvPr>
        <xdr:cNvSpPr>
          <a:spLocks/>
        </xdr:cNvSpPr>
      </xdr:nvSpPr>
      <xdr:spPr>
        <a:xfrm>
          <a:off x="4181475" y="2914650"/>
          <a:ext cx="647700" cy="200025"/>
        </a:xfrm>
        <a:prstGeom prst="rect">
          <a:avLst/>
        </a:prstGeom>
        <a:solidFill>
          <a:srgbClr val="0070C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7</xdr:col>
      <xdr:colOff>0</xdr:colOff>
      <xdr:row>26</xdr:row>
      <xdr:rowOff>0</xdr:rowOff>
    </xdr:from>
    <xdr:to>
      <xdr:col>7</xdr:col>
      <xdr:colOff>647700</xdr:colOff>
      <xdr:row>27</xdr:row>
      <xdr:rowOff>9525</xdr:rowOff>
    </xdr:to>
    <xdr:sp>
      <xdr:nvSpPr>
        <xdr:cNvPr id="6" name="正方形/長方形 6">
          <a:hlinkClick r:id="rId6"/>
        </xdr:cNvPr>
        <xdr:cNvSpPr>
          <a:spLocks/>
        </xdr:cNvSpPr>
      </xdr:nvSpPr>
      <xdr:spPr>
        <a:xfrm>
          <a:off x="4181475" y="3295650"/>
          <a:ext cx="647700" cy="200025"/>
        </a:xfrm>
        <a:prstGeom prst="rect">
          <a:avLst/>
        </a:prstGeom>
        <a:solidFill>
          <a:srgbClr val="B9CDE5"/>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657225</xdr:colOff>
      <xdr:row>1</xdr:row>
      <xdr:rowOff>19050</xdr:rowOff>
    </xdr:from>
    <xdr:to>
      <xdr:col>16</xdr:col>
      <xdr:colOff>381000</xdr:colOff>
      <xdr:row>10</xdr:row>
      <xdr:rowOff>28575</xdr:rowOff>
    </xdr:to>
    <xdr:sp>
      <xdr:nvSpPr>
        <xdr:cNvPr id="1" name="正方形/長方形 36"/>
        <xdr:cNvSpPr>
          <a:spLocks/>
        </xdr:cNvSpPr>
      </xdr:nvSpPr>
      <xdr:spPr>
        <a:xfrm>
          <a:off x="8848725" y="304800"/>
          <a:ext cx="3438525" cy="17240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メニュー画面へ戻る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640</a:t>
          </a:r>
          <a:r>
            <a:rPr lang="en-US" cap="none" sz="1100" b="0" i="0" u="none" baseline="0">
              <a:solidFill>
                <a:srgbClr val="000000"/>
              </a:solidFill>
            </a:rPr>
            <a:t>）</a:t>
          </a:r>
        </a:p>
      </xdr:txBody>
    </xdr:sp>
    <xdr:clientData/>
  </xdr:twoCellAnchor>
  <xdr:twoCellAnchor>
    <xdr:from>
      <xdr:col>2</xdr:col>
      <xdr:colOff>809625</xdr:colOff>
      <xdr:row>20</xdr:row>
      <xdr:rowOff>85725</xdr:rowOff>
    </xdr:from>
    <xdr:to>
      <xdr:col>2</xdr:col>
      <xdr:colOff>1323975</xdr:colOff>
      <xdr:row>20</xdr:row>
      <xdr:rowOff>238125</xdr:rowOff>
    </xdr:to>
    <xdr:sp>
      <xdr:nvSpPr>
        <xdr:cNvPr id="2" name="Text Box 26"/>
        <xdr:cNvSpPr txBox="1">
          <a:spLocks noChangeArrowheads="1"/>
        </xdr:cNvSpPr>
      </xdr:nvSpPr>
      <xdr:spPr>
        <a:xfrm>
          <a:off x="1323975" y="4171950"/>
          <a:ext cx="504825" cy="1524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rPr>
            <a:t>荷重方向</a:t>
          </a:r>
        </a:p>
      </xdr:txBody>
    </xdr:sp>
    <xdr:clientData/>
  </xdr:twoCellAnchor>
  <xdr:twoCellAnchor>
    <xdr:from>
      <xdr:col>3</xdr:col>
      <xdr:colOff>295275</xdr:colOff>
      <xdr:row>20</xdr:row>
      <xdr:rowOff>200025</xdr:rowOff>
    </xdr:from>
    <xdr:to>
      <xdr:col>3</xdr:col>
      <xdr:colOff>723900</xdr:colOff>
      <xdr:row>20</xdr:row>
      <xdr:rowOff>200025</xdr:rowOff>
    </xdr:to>
    <xdr:sp>
      <xdr:nvSpPr>
        <xdr:cNvPr id="3" name="Line 24"/>
        <xdr:cNvSpPr>
          <a:spLocks/>
        </xdr:cNvSpPr>
      </xdr:nvSpPr>
      <xdr:spPr>
        <a:xfrm flipH="1" flipV="1">
          <a:off x="2400300" y="4286250"/>
          <a:ext cx="41910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20</xdr:row>
      <xdr:rowOff>95250</xdr:rowOff>
    </xdr:from>
    <xdr:to>
      <xdr:col>4</xdr:col>
      <xdr:colOff>438150</xdr:colOff>
      <xdr:row>20</xdr:row>
      <xdr:rowOff>285750</xdr:rowOff>
    </xdr:to>
    <xdr:sp>
      <xdr:nvSpPr>
        <xdr:cNvPr id="4" name="Text Box 21"/>
        <xdr:cNvSpPr txBox="1">
          <a:spLocks noChangeArrowheads="1"/>
        </xdr:cNvSpPr>
      </xdr:nvSpPr>
      <xdr:spPr>
        <a:xfrm>
          <a:off x="2905125" y="4181475"/>
          <a:ext cx="542925" cy="19050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H</a:t>
          </a:r>
          <a:r>
            <a:rPr lang="en-US" cap="none" sz="800" b="0" i="0" u="none" baseline="-2500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a:t>
          </a:r>
        </a:p>
      </xdr:txBody>
    </xdr:sp>
    <xdr:clientData/>
  </xdr:twoCellAnchor>
  <xdr:twoCellAnchor>
    <xdr:from>
      <xdr:col>2</xdr:col>
      <xdr:colOff>1362075</xdr:colOff>
      <xdr:row>20</xdr:row>
      <xdr:rowOff>114300</xdr:rowOff>
    </xdr:from>
    <xdr:to>
      <xdr:col>3</xdr:col>
      <xdr:colOff>247650</xdr:colOff>
      <xdr:row>20</xdr:row>
      <xdr:rowOff>276225</xdr:rowOff>
    </xdr:to>
    <xdr:sp>
      <xdr:nvSpPr>
        <xdr:cNvPr id="5" name="Text Box 21"/>
        <xdr:cNvSpPr txBox="1">
          <a:spLocks noChangeArrowheads="1"/>
        </xdr:cNvSpPr>
      </xdr:nvSpPr>
      <xdr:spPr>
        <a:xfrm>
          <a:off x="1876425" y="4200525"/>
          <a:ext cx="476250" cy="161925"/>
        </a:xfrm>
        <a:prstGeom prst="rect">
          <a:avLst/>
        </a:prstGeom>
        <a:solidFill>
          <a:srgbClr val="FFFFFF"/>
        </a:solid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H</a:t>
          </a:r>
          <a:r>
            <a:rPr lang="en-US" cap="none" sz="800" b="0" i="0" u="none" baseline="-2500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a:t>
          </a:r>
        </a:p>
      </xdr:txBody>
    </xdr:sp>
    <xdr:clientData/>
  </xdr:twoCellAnchor>
  <xdr:twoCellAnchor>
    <xdr:from>
      <xdr:col>4</xdr:col>
      <xdr:colOff>152400</xdr:colOff>
      <xdr:row>5</xdr:row>
      <xdr:rowOff>28575</xdr:rowOff>
    </xdr:from>
    <xdr:to>
      <xdr:col>4</xdr:col>
      <xdr:colOff>742950</xdr:colOff>
      <xdr:row>6</xdr:row>
      <xdr:rowOff>0</xdr:rowOff>
    </xdr:to>
    <xdr:sp>
      <xdr:nvSpPr>
        <xdr:cNvPr id="6" name="正方形/長方形 12"/>
        <xdr:cNvSpPr>
          <a:spLocks/>
        </xdr:cNvSpPr>
      </xdr:nvSpPr>
      <xdr:spPr>
        <a:xfrm>
          <a:off x="3162300" y="1228725"/>
          <a:ext cx="590550" cy="14287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xdr:row>
      <xdr:rowOff>0</xdr:rowOff>
    </xdr:from>
    <xdr:to>
      <xdr:col>6</xdr:col>
      <xdr:colOff>657225</xdr:colOff>
      <xdr:row>3</xdr:row>
      <xdr:rowOff>152400</xdr:rowOff>
    </xdr:to>
    <xdr:sp>
      <xdr:nvSpPr>
        <xdr:cNvPr id="7" name="正方形/長方形 13"/>
        <xdr:cNvSpPr>
          <a:spLocks/>
        </xdr:cNvSpPr>
      </xdr:nvSpPr>
      <xdr:spPr>
        <a:xfrm>
          <a:off x="4972050" y="857250"/>
          <a:ext cx="561975" cy="152400"/>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304800</xdr:colOff>
      <xdr:row>6</xdr:row>
      <xdr:rowOff>152400</xdr:rowOff>
    </xdr:from>
    <xdr:to>
      <xdr:col>10</xdr:col>
      <xdr:colOff>295275</xdr:colOff>
      <xdr:row>11</xdr:row>
      <xdr:rowOff>66675</xdr:rowOff>
    </xdr:to>
    <xdr:pic>
      <xdr:nvPicPr>
        <xdr:cNvPr id="8" name="図 22"/>
        <xdr:cNvPicPr preferRelativeResize="1">
          <a:picLocks noChangeAspect="1"/>
        </xdr:cNvPicPr>
      </xdr:nvPicPr>
      <xdr:blipFill>
        <a:blip r:embed="rId1"/>
        <a:stretch>
          <a:fillRect/>
        </a:stretch>
      </xdr:blipFill>
      <xdr:spPr>
        <a:xfrm>
          <a:off x="7410450" y="1524000"/>
          <a:ext cx="685800" cy="733425"/>
        </a:xfrm>
        <a:prstGeom prst="rect">
          <a:avLst/>
        </a:prstGeom>
        <a:noFill/>
        <a:ln w="9525" cmpd="sng">
          <a:noFill/>
        </a:ln>
      </xdr:spPr>
    </xdr:pic>
    <xdr:clientData/>
  </xdr:twoCellAnchor>
  <xdr:twoCellAnchor>
    <xdr:from>
      <xdr:col>12</xdr:col>
      <xdr:colOff>190500</xdr:colOff>
      <xdr:row>3</xdr:row>
      <xdr:rowOff>152400</xdr:rowOff>
    </xdr:from>
    <xdr:to>
      <xdr:col>13</xdr:col>
      <xdr:colOff>104775</xdr:colOff>
      <xdr:row>5</xdr:row>
      <xdr:rowOff>9525</xdr:rowOff>
    </xdr:to>
    <xdr:sp>
      <xdr:nvSpPr>
        <xdr:cNvPr id="9" name="正方形/長方形 30">
          <a:hlinkClick r:id="rId2"/>
        </xdr:cNvPr>
        <xdr:cNvSpPr>
          <a:spLocks/>
        </xdr:cNvSpPr>
      </xdr:nvSpPr>
      <xdr:spPr>
        <a:xfrm>
          <a:off x="9124950" y="1009650"/>
          <a:ext cx="657225" cy="200025"/>
        </a:xfrm>
        <a:prstGeom prst="rect">
          <a:avLst/>
        </a:prstGeom>
        <a:solidFill>
          <a:srgbClr val="0070C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12</xdr:col>
      <xdr:colOff>190500</xdr:colOff>
      <xdr:row>7</xdr:row>
      <xdr:rowOff>9525</xdr:rowOff>
    </xdr:from>
    <xdr:to>
      <xdr:col>13</xdr:col>
      <xdr:colOff>104775</xdr:colOff>
      <xdr:row>8</xdr:row>
      <xdr:rowOff>0</xdr:rowOff>
    </xdr:to>
    <xdr:sp>
      <xdr:nvSpPr>
        <xdr:cNvPr id="10" name="正方形/長方形 31">
          <a:hlinkClick r:id="rId3"/>
        </xdr:cNvPr>
        <xdr:cNvSpPr>
          <a:spLocks/>
        </xdr:cNvSpPr>
      </xdr:nvSpPr>
      <xdr:spPr>
        <a:xfrm>
          <a:off x="9124950" y="1552575"/>
          <a:ext cx="657225" cy="180975"/>
        </a:xfrm>
        <a:prstGeom prst="rect">
          <a:avLst/>
        </a:prstGeom>
        <a:solidFill>
          <a:srgbClr val="B9CDE5"/>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twoCellAnchor>
    <xdr:from>
      <xdr:col>12</xdr:col>
      <xdr:colOff>190500</xdr:colOff>
      <xdr:row>1</xdr:row>
      <xdr:rowOff>209550</xdr:rowOff>
    </xdr:from>
    <xdr:to>
      <xdr:col>13</xdr:col>
      <xdr:colOff>104775</xdr:colOff>
      <xdr:row>2</xdr:row>
      <xdr:rowOff>114300</xdr:rowOff>
    </xdr:to>
    <xdr:sp>
      <xdr:nvSpPr>
        <xdr:cNvPr id="11" name="正方形/長方形 35">
          <a:hlinkClick r:id="rId4"/>
        </xdr:cNvPr>
        <xdr:cNvSpPr>
          <a:spLocks/>
        </xdr:cNvSpPr>
      </xdr:nvSpPr>
      <xdr:spPr>
        <a:xfrm>
          <a:off x="9124950" y="495300"/>
          <a:ext cx="657225" cy="190500"/>
        </a:xfrm>
        <a:prstGeom prst="rect">
          <a:avLst/>
        </a:prstGeom>
        <a:solidFill>
          <a:srgbClr val="FF000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5</xdr:col>
      <xdr:colOff>866775</xdr:colOff>
      <xdr:row>20</xdr:row>
      <xdr:rowOff>85725</xdr:rowOff>
    </xdr:from>
    <xdr:to>
      <xdr:col>8</xdr:col>
      <xdr:colOff>542925</xdr:colOff>
      <xdr:row>20</xdr:row>
      <xdr:rowOff>342900</xdr:rowOff>
    </xdr:to>
    <xdr:grpSp>
      <xdr:nvGrpSpPr>
        <xdr:cNvPr id="12" name="グループ化 1"/>
        <xdr:cNvGrpSpPr>
          <a:grpSpLocks/>
        </xdr:cNvGrpSpPr>
      </xdr:nvGrpSpPr>
      <xdr:grpSpPr>
        <a:xfrm>
          <a:off x="4810125" y="4171950"/>
          <a:ext cx="2143125" cy="257175"/>
          <a:chOff x="5036484" y="4165686"/>
          <a:chExt cx="2124491" cy="256155"/>
        </a:xfrm>
        <a:solidFill>
          <a:srgbClr val="FFFFFF"/>
        </a:solidFill>
      </xdr:grpSpPr>
      <xdr:grpSp>
        <xdr:nvGrpSpPr>
          <xdr:cNvPr id="13" name="グループ化 1"/>
          <xdr:cNvGrpSpPr>
            <a:grpSpLocks/>
          </xdr:cNvGrpSpPr>
        </xdr:nvGrpSpPr>
        <xdr:grpSpPr>
          <a:xfrm>
            <a:off x="5554860" y="4167607"/>
            <a:ext cx="913000" cy="229259"/>
            <a:chOff x="3560034" y="4180499"/>
            <a:chExt cx="813846" cy="237423"/>
          </a:xfrm>
          <a:solidFill>
            <a:srgbClr val="FFFFFF"/>
          </a:solidFill>
        </xdr:grpSpPr>
        <xdr:sp>
          <xdr:nvSpPr>
            <xdr:cNvPr id="14" name="Line 24"/>
            <xdr:cNvSpPr>
              <a:spLocks/>
            </xdr:cNvSpPr>
          </xdr:nvSpPr>
          <xdr:spPr>
            <a:xfrm flipH="1" flipV="1">
              <a:off x="4038575" y="4297667"/>
              <a:ext cx="335305"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20"/>
            <xdr:cNvSpPr txBox="1">
              <a:spLocks noChangeArrowheads="1"/>
            </xdr:cNvSpPr>
          </xdr:nvSpPr>
          <xdr:spPr>
            <a:xfrm>
              <a:off x="3562272" y="4178601"/>
              <a:ext cx="404278" cy="241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H</a:t>
              </a:r>
              <a:r>
                <a:rPr lang="en-US" cap="none" sz="1100" b="0" i="0" u="none" baseline="-2500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+H</a:t>
              </a:r>
              <a:r>
                <a:rPr lang="en-US" cap="none" sz="1100" b="0" i="0" u="none" baseline="-25000">
                  <a:solidFill>
                    <a:srgbClr val="000000"/>
                  </a:solidFill>
                  <a:latin typeface="ＭＳ Ｐゴシック"/>
                  <a:ea typeface="ＭＳ Ｐゴシック"/>
                  <a:cs typeface="ＭＳ Ｐゴシック"/>
                </a:rPr>
                <a:t>2</a:t>
              </a:r>
            </a:p>
          </xdr:txBody>
        </xdr:sp>
      </xdr:grpSp>
      <xdr:sp>
        <xdr:nvSpPr>
          <xdr:cNvPr id="16" name="Text Box 26"/>
          <xdr:cNvSpPr txBox="1">
            <a:spLocks noChangeArrowheads="1"/>
          </xdr:cNvSpPr>
        </xdr:nvSpPr>
        <xdr:spPr>
          <a:xfrm>
            <a:off x="5036484" y="4188292"/>
            <a:ext cx="504035" cy="135634"/>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rPr>
              <a:t>荷重方向</a:t>
            </a:r>
          </a:p>
        </xdr:txBody>
      </xdr:sp>
      <xdr:sp>
        <xdr:nvSpPr>
          <xdr:cNvPr id="17" name="Text Box 20"/>
          <xdr:cNvSpPr txBox="1">
            <a:spLocks noChangeArrowheads="1"/>
          </xdr:cNvSpPr>
        </xdr:nvSpPr>
        <xdr:spPr>
          <a:xfrm>
            <a:off x="6707396" y="4165686"/>
            <a:ext cx="453579" cy="25615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H</a:t>
            </a:r>
            <a:r>
              <a:rPr lang="en-US" cap="none" sz="1100" b="0" i="0" u="none" baseline="-2500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+H</a:t>
            </a:r>
            <a:r>
              <a:rPr lang="en-US" cap="none" sz="1100" b="0" i="0" u="none" baseline="-25000">
                <a:solidFill>
                  <a:srgbClr val="000000"/>
                </a:solidFill>
                <a:latin typeface="ＭＳ Ｐゴシック"/>
                <a:ea typeface="ＭＳ Ｐゴシック"/>
                <a:cs typeface="ＭＳ Ｐゴシック"/>
              </a:rPr>
              <a:t>2</a:t>
            </a:r>
          </a:p>
        </xdr:txBody>
      </xdr:sp>
    </xdr:grpSp>
    <xdr:clientData/>
  </xdr:twoCellAnchor>
  <xdr:twoCellAnchor>
    <xdr:from>
      <xdr:col>6</xdr:col>
      <xdr:colOff>323850</xdr:colOff>
      <xdr:row>19</xdr:row>
      <xdr:rowOff>66675</xdr:rowOff>
    </xdr:from>
    <xdr:to>
      <xdr:col>8</xdr:col>
      <xdr:colOff>495300</xdr:colOff>
      <xdr:row>20</xdr:row>
      <xdr:rowOff>104775</xdr:rowOff>
    </xdr:to>
    <xdr:grpSp>
      <xdr:nvGrpSpPr>
        <xdr:cNvPr id="18" name="グループ化 16"/>
        <xdr:cNvGrpSpPr>
          <a:grpSpLocks/>
        </xdr:cNvGrpSpPr>
      </xdr:nvGrpSpPr>
      <xdr:grpSpPr>
        <a:xfrm>
          <a:off x="5200650" y="3600450"/>
          <a:ext cx="1704975" cy="590550"/>
          <a:chOff x="3401155" y="3587238"/>
          <a:chExt cx="1695540" cy="586997"/>
        </a:xfrm>
        <a:solidFill>
          <a:srgbClr val="FFFFFF"/>
        </a:solidFill>
      </xdr:grpSpPr>
      <xdr:sp>
        <xdr:nvSpPr>
          <xdr:cNvPr id="19" name="直線コネクタ 52"/>
          <xdr:cNvSpPr>
            <a:spLocks/>
          </xdr:cNvSpPr>
        </xdr:nvSpPr>
        <xdr:spPr>
          <a:xfrm>
            <a:off x="3401155" y="3587238"/>
            <a:ext cx="169554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53"/>
          <xdr:cNvSpPr>
            <a:spLocks/>
          </xdr:cNvSpPr>
        </xdr:nvSpPr>
        <xdr:spPr>
          <a:xfrm>
            <a:off x="3401155" y="4166604"/>
            <a:ext cx="1687062"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55"/>
          <xdr:cNvSpPr>
            <a:spLocks/>
          </xdr:cNvSpPr>
        </xdr:nvSpPr>
        <xdr:spPr>
          <a:xfrm>
            <a:off x="3401155" y="4174235"/>
            <a:ext cx="1687062"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56"/>
          <xdr:cNvSpPr>
            <a:spLocks/>
          </xdr:cNvSpPr>
        </xdr:nvSpPr>
        <xdr:spPr>
          <a:xfrm>
            <a:off x="3991627"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57"/>
          <xdr:cNvSpPr>
            <a:spLocks/>
          </xdr:cNvSpPr>
        </xdr:nvSpPr>
        <xdr:spPr>
          <a:xfrm>
            <a:off x="3460075"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58"/>
          <xdr:cNvSpPr>
            <a:spLocks/>
          </xdr:cNvSpPr>
        </xdr:nvSpPr>
        <xdr:spPr>
          <a:xfrm>
            <a:off x="4506223"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65"/>
          <xdr:cNvSpPr>
            <a:spLocks/>
          </xdr:cNvSpPr>
        </xdr:nvSpPr>
        <xdr:spPr>
          <a:xfrm>
            <a:off x="3460075" y="3587238"/>
            <a:ext cx="506119"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コネクタ 66"/>
          <xdr:cNvSpPr>
            <a:spLocks/>
          </xdr:cNvSpPr>
        </xdr:nvSpPr>
        <xdr:spPr>
          <a:xfrm>
            <a:off x="5020820"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コネクタ 71"/>
          <xdr:cNvSpPr>
            <a:spLocks/>
          </xdr:cNvSpPr>
        </xdr:nvSpPr>
        <xdr:spPr>
          <a:xfrm>
            <a:off x="3966194"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78"/>
          <xdr:cNvSpPr>
            <a:spLocks/>
          </xdr:cNvSpPr>
        </xdr:nvSpPr>
        <xdr:spPr>
          <a:xfrm>
            <a:off x="4489268"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79"/>
          <xdr:cNvSpPr>
            <a:spLocks/>
          </xdr:cNvSpPr>
        </xdr:nvSpPr>
        <xdr:spPr>
          <a:xfrm>
            <a:off x="3477030" y="3587238"/>
            <a:ext cx="51459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89"/>
          <xdr:cNvSpPr>
            <a:spLocks/>
          </xdr:cNvSpPr>
        </xdr:nvSpPr>
        <xdr:spPr>
          <a:xfrm flipH="1">
            <a:off x="4489268" y="3587238"/>
            <a:ext cx="51459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90"/>
          <xdr:cNvSpPr>
            <a:spLocks/>
          </xdr:cNvSpPr>
        </xdr:nvSpPr>
        <xdr:spPr>
          <a:xfrm flipH="1">
            <a:off x="4506223" y="3587238"/>
            <a:ext cx="51459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1514475</xdr:colOff>
      <xdr:row>19</xdr:row>
      <xdr:rowOff>66675</xdr:rowOff>
    </xdr:from>
    <xdr:to>
      <xdr:col>4</xdr:col>
      <xdr:colOff>190500</xdr:colOff>
      <xdr:row>20</xdr:row>
      <xdr:rowOff>104775</xdr:rowOff>
    </xdr:to>
    <xdr:grpSp>
      <xdr:nvGrpSpPr>
        <xdr:cNvPr id="32" name="グループ化 16"/>
        <xdr:cNvGrpSpPr>
          <a:grpSpLocks/>
        </xdr:cNvGrpSpPr>
      </xdr:nvGrpSpPr>
      <xdr:grpSpPr>
        <a:xfrm>
          <a:off x="2028825" y="3600450"/>
          <a:ext cx="1171575" cy="590550"/>
          <a:chOff x="3401155" y="3587238"/>
          <a:chExt cx="1170891" cy="586997"/>
        </a:xfrm>
        <a:solidFill>
          <a:srgbClr val="FFFFFF"/>
        </a:solidFill>
      </xdr:grpSpPr>
      <xdr:sp>
        <xdr:nvSpPr>
          <xdr:cNvPr id="33" name="直線コネクタ 92"/>
          <xdr:cNvSpPr>
            <a:spLocks/>
          </xdr:cNvSpPr>
        </xdr:nvSpPr>
        <xdr:spPr>
          <a:xfrm>
            <a:off x="3401155" y="3587238"/>
            <a:ext cx="117089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93"/>
          <xdr:cNvSpPr>
            <a:spLocks/>
          </xdr:cNvSpPr>
        </xdr:nvSpPr>
        <xdr:spPr>
          <a:xfrm>
            <a:off x="3401155" y="4166604"/>
            <a:ext cx="117089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94"/>
          <xdr:cNvSpPr>
            <a:spLocks/>
          </xdr:cNvSpPr>
        </xdr:nvSpPr>
        <xdr:spPr>
          <a:xfrm>
            <a:off x="3401155" y="4174235"/>
            <a:ext cx="117089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コネクタ 95"/>
          <xdr:cNvSpPr>
            <a:spLocks/>
          </xdr:cNvSpPr>
        </xdr:nvSpPr>
        <xdr:spPr>
          <a:xfrm>
            <a:off x="3460578"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96"/>
          <xdr:cNvSpPr>
            <a:spLocks/>
          </xdr:cNvSpPr>
        </xdr:nvSpPr>
        <xdr:spPr>
          <a:xfrm>
            <a:off x="3460578" y="3587238"/>
            <a:ext cx="50055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コネクタ 97"/>
          <xdr:cNvSpPr>
            <a:spLocks/>
          </xdr:cNvSpPr>
        </xdr:nvSpPr>
        <xdr:spPr>
          <a:xfrm>
            <a:off x="3978112"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98"/>
          <xdr:cNvSpPr>
            <a:spLocks/>
          </xdr:cNvSpPr>
        </xdr:nvSpPr>
        <xdr:spPr>
          <a:xfrm>
            <a:off x="4495645"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99"/>
          <xdr:cNvSpPr>
            <a:spLocks/>
          </xdr:cNvSpPr>
        </xdr:nvSpPr>
        <xdr:spPr>
          <a:xfrm>
            <a:off x="3477556" y="3587238"/>
            <a:ext cx="50055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100"/>
          <xdr:cNvSpPr>
            <a:spLocks/>
          </xdr:cNvSpPr>
        </xdr:nvSpPr>
        <xdr:spPr>
          <a:xfrm flipH="1">
            <a:off x="3969623" y="3587238"/>
            <a:ext cx="517534"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コネクタ 101"/>
          <xdr:cNvSpPr>
            <a:spLocks/>
          </xdr:cNvSpPr>
        </xdr:nvSpPr>
        <xdr:spPr>
          <a:xfrm flipH="1">
            <a:off x="3978112" y="3587238"/>
            <a:ext cx="526023"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3</xdr:col>
      <xdr:colOff>619125</xdr:colOff>
      <xdr:row>33</xdr:row>
      <xdr:rowOff>19050</xdr:rowOff>
    </xdr:from>
    <xdr:ext cx="2609850" cy="342900"/>
    <xdr:sp>
      <xdr:nvSpPr>
        <xdr:cNvPr id="43" name="テキスト ボックス 1"/>
        <xdr:cNvSpPr txBox="1">
          <a:spLocks noChangeArrowheads="1"/>
        </xdr:cNvSpPr>
      </xdr:nvSpPr>
      <xdr:spPr>
        <a:xfrm>
          <a:off x="2724150" y="6724650"/>
          <a:ext cx="2609850" cy="3429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PｺﾞｼｯｸM"/>
              <a:ea typeface="HGPｺﾞｼｯｸM"/>
              <a:cs typeface="HGPｺﾞｼｯｸM"/>
            </a:rPr>
            <a:t>"H</a:t>
          </a:r>
          <a:r>
            <a:rPr lang="en-US" cap="none" sz="900" b="0" i="0" u="none" baseline="0">
              <a:solidFill>
                <a:srgbClr val="000000"/>
              </a:solidFill>
              <a:latin typeface="Cambria Math"/>
              <a:ea typeface="Cambria Math"/>
              <a:cs typeface="Cambria Math"/>
            </a:rPr>
            <a:t>" _"</a:t>
          </a:r>
          <a:r>
            <a:rPr lang="en-US" cap="none" sz="900" b="0" i="0" u="none" baseline="0">
              <a:solidFill>
                <a:srgbClr val="000000"/>
              </a:solidFill>
              <a:latin typeface="HGPｺﾞｼｯｸM"/>
              <a:ea typeface="HGPｺﾞｼｯｸM"/>
              <a:cs typeface="HGPｺﾞｼｯｸM"/>
            </a:rPr>
            <a:t>1</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 "1</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γ</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ブ</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 "1.5</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2.17</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 "B</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HGPｺﾞｼｯｸM"/>
              <a:ea typeface="HGPｺﾞｼｯｸM"/>
              <a:cs typeface="HGPｺﾞｼｯｸM"/>
            </a:rPr>
            <a:t>ブ</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π</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EI</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HGPｺﾞｼｯｸM"/>
              <a:ea typeface="HGPｺﾞｼｯｸM"/>
              <a:cs typeface="HGPｺﾞｼｯｸM"/>
            </a:rPr>
            <a:t>ブ</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p>
      </xdr:txBody>
    </xdr:sp>
    <xdr:clientData/>
  </xdr:oneCellAnchor>
  <xdr:oneCellAnchor>
    <xdr:from>
      <xdr:col>3</xdr:col>
      <xdr:colOff>685800</xdr:colOff>
      <xdr:row>35</xdr:row>
      <xdr:rowOff>19050</xdr:rowOff>
    </xdr:from>
    <xdr:ext cx="2676525" cy="381000"/>
    <xdr:sp>
      <xdr:nvSpPr>
        <xdr:cNvPr id="44" name="テキスト ボックス 46"/>
        <xdr:cNvSpPr txBox="1">
          <a:spLocks noChangeArrowheads="1"/>
        </xdr:cNvSpPr>
      </xdr:nvSpPr>
      <xdr:spPr>
        <a:xfrm>
          <a:off x="2790825" y="7105650"/>
          <a:ext cx="2676525" cy="3810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PｺﾞｼｯｸM"/>
              <a:ea typeface="HGPｺﾞｼｯｸM"/>
              <a:cs typeface="HGPｺﾞｼｯｸM"/>
            </a:rPr>
            <a:t>"H</a:t>
          </a:r>
          <a:r>
            <a:rPr lang="en-US" cap="none" sz="900" b="0" i="0" u="none" baseline="0">
              <a:solidFill>
                <a:srgbClr val="000000"/>
              </a:solidFill>
              <a:latin typeface="Cambria Math"/>
              <a:ea typeface="Cambria Math"/>
              <a:cs typeface="Cambria Math"/>
            </a:rPr>
            <a:t>" _"2"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 "1</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γ</a:t>
          </a:r>
          <a:r>
            <a:rPr lang="en-US" cap="none" sz="900" b="0" i="0" u="none" baseline="0">
              <a:solidFill>
                <a:srgbClr val="000000"/>
              </a:solidFill>
              <a:latin typeface="HGPｺﾞｼｯｸM"/>
              <a:ea typeface="HGPｺﾞｼｯｸM"/>
              <a:cs typeface="HGPｺﾞｼｯｸM"/>
            </a:rPr>
            <a:t>ボ</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 "1.5</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2.17</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α</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"B</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ボ</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π</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EI</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ボ</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2</xdr:row>
      <xdr:rowOff>0</xdr:rowOff>
    </xdr:from>
    <xdr:to>
      <xdr:col>15</xdr:col>
      <xdr:colOff>1143000</xdr:colOff>
      <xdr:row>7</xdr:row>
      <xdr:rowOff>209550</xdr:rowOff>
    </xdr:to>
    <xdr:sp>
      <xdr:nvSpPr>
        <xdr:cNvPr id="1" name="正方形/長方形 6"/>
        <xdr:cNvSpPr>
          <a:spLocks/>
        </xdr:cNvSpPr>
      </xdr:nvSpPr>
      <xdr:spPr>
        <a:xfrm>
          <a:off x="8153400" y="561975"/>
          <a:ext cx="3362325" cy="17526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メニュー画面へ戻る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計算ソフト（告示計算式タイプ）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640</a:t>
          </a:r>
          <a:r>
            <a:rPr lang="en-US" cap="none" sz="1100" b="0" i="0" u="none" baseline="0">
              <a:solidFill>
                <a:srgbClr val="000000"/>
              </a:solidFill>
            </a:rPr>
            <a:t>）</a:t>
          </a:r>
        </a:p>
      </xdr:txBody>
    </xdr:sp>
    <xdr:clientData/>
  </xdr:twoCellAnchor>
  <xdr:twoCellAnchor>
    <xdr:from>
      <xdr:col>1</xdr:col>
      <xdr:colOff>85725</xdr:colOff>
      <xdr:row>34</xdr:row>
      <xdr:rowOff>47625</xdr:rowOff>
    </xdr:from>
    <xdr:to>
      <xdr:col>2</xdr:col>
      <xdr:colOff>0</xdr:colOff>
      <xdr:row>34</xdr:row>
      <xdr:rowOff>200025</xdr:rowOff>
    </xdr:to>
    <xdr:sp>
      <xdr:nvSpPr>
        <xdr:cNvPr id="2" name="正方形/長方形 1"/>
        <xdr:cNvSpPr>
          <a:spLocks/>
        </xdr:cNvSpPr>
      </xdr:nvSpPr>
      <xdr:spPr>
        <a:xfrm>
          <a:off x="390525" y="10515600"/>
          <a:ext cx="628650" cy="152400"/>
        </a:xfrm>
        <a:prstGeom prst="rect">
          <a:avLst/>
        </a:prstGeom>
        <a:solidFill>
          <a:srgbClr val="B7DEE8"/>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209550</xdr:colOff>
      <xdr:row>2</xdr:row>
      <xdr:rowOff>200025</xdr:rowOff>
    </xdr:from>
    <xdr:to>
      <xdr:col>13</xdr:col>
      <xdr:colOff>847725</xdr:colOff>
      <xdr:row>3</xdr:row>
      <xdr:rowOff>104775</xdr:rowOff>
    </xdr:to>
    <xdr:sp>
      <xdr:nvSpPr>
        <xdr:cNvPr id="3" name="正方形/長方形 9">
          <a:hlinkClick r:id="rId1"/>
        </xdr:cNvPr>
        <xdr:cNvSpPr>
          <a:spLocks/>
        </xdr:cNvSpPr>
      </xdr:nvSpPr>
      <xdr:spPr>
        <a:xfrm>
          <a:off x="8362950" y="762000"/>
          <a:ext cx="638175" cy="209550"/>
        </a:xfrm>
        <a:prstGeom prst="rect">
          <a:avLst/>
        </a:prstGeom>
        <a:solidFill>
          <a:srgbClr val="FF000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13</xdr:col>
      <xdr:colOff>209550</xdr:colOff>
      <xdr:row>4</xdr:row>
      <xdr:rowOff>228600</xdr:rowOff>
    </xdr:from>
    <xdr:to>
      <xdr:col>13</xdr:col>
      <xdr:colOff>847725</xdr:colOff>
      <xdr:row>5</xdr:row>
      <xdr:rowOff>95250</xdr:rowOff>
    </xdr:to>
    <xdr:sp>
      <xdr:nvSpPr>
        <xdr:cNvPr id="4" name="正方形/長方形 10">
          <a:hlinkClick r:id="rId2"/>
        </xdr:cNvPr>
        <xdr:cNvSpPr>
          <a:spLocks/>
        </xdr:cNvSpPr>
      </xdr:nvSpPr>
      <xdr:spPr>
        <a:xfrm>
          <a:off x="8362950" y="1276350"/>
          <a:ext cx="638175" cy="219075"/>
        </a:xfrm>
        <a:prstGeom prst="rect">
          <a:avLst/>
        </a:prstGeom>
        <a:solidFill>
          <a:srgbClr val="00206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13</xdr:col>
      <xdr:colOff>209550</xdr:colOff>
      <xdr:row>6</xdr:row>
      <xdr:rowOff>66675</xdr:rowOff>
    </xdr:from>
    <xdr:to>
      <xdr:col>13</xdr:col>
      <xdr:colOff>847725</xdr:colOff>
      <xdr:row>6</xdr:row>
      <xdr:rowOff>266700</xdr:rowOff>
    </xdr:to>
    <xdr:sp>
      <xdr:nvSpPr>
        <xdr:cNvPr id="5" name="正方形/長方形 11">
          <a:hlinkClick r:id="rId3"/>
        </xdr:cNvPr>
        <xdr:cNvSpPr>
          <a:spLocks/>
        </xdr:cNvSpPr>
      </xdr:nvSpPr>
      <xdr:spPr>
        <a:xfrm>
          <a:off x="8362950" y="1819275"/>
          <a:ext cx="638175" cy="200025"/>
        </a:xfrm>
        <a:prstGeom prst="rect">
          <a:avLst/>
        </a:prstGeom>
        <a:solidFill>
          <a:srgbClr val="B9CDE5"/>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2</xdr:row>
      <xdr:rowOff>0</xdr:rowOff>
    </xdr:from>
    <xdr:to>
      <xdr:col>14</xdr:col>
      <xdr:colOff>200025</xdr:colOff>
      <xdr:row>7</xdr:row>
      <xdr:rowOff>209550</xdr:rowOff>
    </xdr:to>
    <xdr:sp>
      <xdr:nvSpPr>
        <xdr:cNvPr id="1" name="正方形/長方形 41"/>
        <xdr:cNvSpPr>
          <a:spLocks/>
        </xdr:cNvSpPr>
      </xdr:nvSpPr>
      <xdr:spPr>
        <a:xfrm>
          <a:off x="8153400" y="561975"/>
          <a:ext cx="3352800" cy="17526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メニュー画面へ戻る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計算ソフト（告示計算式タイプ）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600</a:t>
          </a:r>
          <a:r>
            <a:rPr lang="en-US" cap="none" sz="1100" b="0" i="0" u="none" baseline="0">
              <a:solidFill>
                <a:srgbClr val="000000"/>
              </a:solidFill>
            </a:rPr>
            <a:t>）</a:t>
          </a:r>
        </a:p>
      </xdr:txBody>
    </xdr:sp>
    <xdr:clientData/>
  </xdr:twoCellAnchor>
  <xdr:twoCellAnchor>
    <xdr:from>
      <xdr:col>6</xdr:col>
      <xdr:colOff>0</xdr:colOff>
      <xdr:row>31</xdr:row>
      <xdr:rowOff>19050</xdr:rowOff>
    </xdr:from>
    <xdr:to>
      <xdr:col>7</xdr:col>
      <xdr:colOff>0</xdr:colOff>
      <xdr:row>33</xdr:row>
      <xdr:rowOff>9525</xdr:rowOff>
    </xdr:to>
    <xdr:sp>
      <xdr:nvSpPr>
        <xdr:cNvPr id="2" name="直線コネクタ 4"/>
        <xdr:cNvSpPr>
          <a:spLocks/>
        </xdr:cNvSpPr>
      </xdr:nvSpPr>
      <xdr:spPr>
        <a:xfrm flipH="1">
          <a:off x="5095875" y="9686925"/>
          <a:ext cx="657225" cy="5715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34</xdr:row>
      <xdr:rowOff>38100</xdr:rowOff>
    </xdr:from>
    <xdr:to>
      <xdr:col>1</xdr:col>
      <xdr:colOff>638175</xdr:colOff>
      <xdr:row>34</xdr:row>
      <xdr:rowOff>190500</xdr:rowOff>
    </xdr:to>
    <xdr:sp>
      <xdr:nvSpPr>
        <xdr:cNvPr id="3" name="正方形/長方形 5"/>
        <xdr:cNvSpPr>
          <a:spLocks/>
        </xdr:cNvSpPr>
      </xdr:nvSpPr>
      <xdr:spPr>
        <a:xfrm>
          <a:off x="390525" y="10525125"/>
          <a:ext cx="552450" cy="152400"/>
        </a:xfrm>
        <a:prstGeom prst="rect">
          <a:avLst/>
        </a:prstGeom>
        <a:solidFill>
          <a:srgbClr val="B7DEE8"/>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10</xdr:row>
      <xdr:rowOff>304800</xdr:rowOff>
    </xdr:from>
    <xdr:ext cx="200025" cy="266700"/>
    <xdr:sp fLocksText="0">
      <xdr:nvSpPr>
        <xdr:cNvPr id="4" name="テキスト ボックス 6"/>
        <xdr:cNvSpPr txBox="1">
          <a:spLocks noChangeArrowheads="1"/>
        </xdr:cNvSpPr>
      </xdr:nvSpPr>
      <xdr:spPr>
        <a:xfrm>
          <a:off x="13030200" y="346710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19050</xdr:colOff>
      <xdr:row>15</xdr:row>
      <xdr:rowOff>352425</xdr:rowOff>
    </xdr:from>
    <xdr:to>
      <xdr:col>4</xdr:col>
      <xdr:colOff>190500</xdr:colOff>
      <xdr:row>17</xdr:row>
      <xdr:rowOff>190500</xdr:rowOff>
    </xdr:to>
    <xdr:sp>
      <xdr:nvSpPr>
        <xdr:cNvPr id="5" name="正方形/長方形 8"/>
        <xdr:cNvSpPr>
          <a:spLocks/>
        </xdr:cNvSpPr>
      </xdr:nvSpPr>
      <xdr:spPr>
        <a:xfrm>
          <a:off x="4029075" y="5276850"/>
          <a:ext cx="180975" cy="542925"/>
        </a:xfrm>
        <a:prstGeom prst="rect">
          <a:avLst/>
        </a:prstGeom>
        <a:noFill/>
        <a:ln w="25400"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352425</xdr:rowOff>
    </xdr:from>
    <xdr:to>
      <xdr:col>4</xdr:col>
      <xdr:colOff>190500</xdr:colOff>
      <xdr:row>11</xdr:row>
      <xdr:rowOff>0</xdr:rowOff>
    </xdr:to>
    <xdr:sp>
      <xdr:nvSpPr>
        <xdr:cNvPr id="6" name="正方形/長方形 10"/>
        <xdr:cNvSpPr>
          <a:spLocks/>
        </xdr:cNvSpPr>
      </xdr:nvSpPr>
      <xdr:spPr>
        <a:xfrm>
          <a:off x="4029075" y="3514725"/>
          <a:ext cx="180975" cy="0"/>
        </a:xfrm>
        <a:prstGeom prst="rect">
          <a:avLst/>
        </a:prstGeom>
        <a:noFill/>
        <a:ln w="25400" cmpd="sng">
          <a:noFill/>
        </a:ln>
      </xdr:spPr>
      <xdr:txBody>
        <a:bodyPr vertOverflow="clip" wrap="square"/>
        <a:p>
          <a:pPr algn="ctr">
            <a:defRPr/>
          </a:pPr>
          <a:r>
            <a:rPr lang="en-US" cap="none" sz="1100" b="0" i="0" u="none" baseline="0">
              <a:solidFill>
                <a:srgbClr val="DD0806"/>
              </a:solidFill>
            </a:rPr>
            <a:t>※</a:t>
          </a:r>
        </a:p>
      </xdr:txBody>
    </xdr:sp>
    <xdr:clientData/>
  </xdr:twoCellAnchor>
  <xdr:oneCellAnchor>
    <xdr:from>
      <xdr:col>16</xdr:col>
      <xdr:colOff>0</xdr:colOff>
      <xdr:row>8</xdr:row>
      <xdr:rowOff>304800</xdr:rowOff>
    </xdr:from>
    <xdr:ext cx="200025" cy="266700"/>
    <xdr:sp fLocksText="0">
      <xdr:nvSpPr>
        <xdr:cNvPr id="7" name="テキスト ボックス 36"/>
        <xdr:cNvSpPr txBox="1">
          <a:spLocks noChangeArrowheads="1"/>
        </xdr:cNvSpPr>
      </xdr:nvSpPr>
      <xdr:spPr>
        <a:xfrm>
          <a:off x="13030200" y="27622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19050</xdr:colOff>
      <xdr:row>8</xdr:row>
      <xdr:rowOff>352425</xdr:rowOff>
    </xdr:from>
    <xdr:to>
      <xdr:col>4</xdr:col>
      <xdr:colOff>190500</xdr:colOff>
      <xdr:row>9</xdr:row>
      <xdr:rowOff>0</xdr:rowOff>
    </xdr:to>
    <xdr:sp>
      <xdr:nvSpPr>
        <xdr:cNvPr id="8" name="正方形/長方形 37"/>
        <xdr:cNvSpPr>
          <a:spLocks/>
        </xdr:cNvSpPr>
      </xdr:nvSpPr>
      <xdr:spPr>
        <a:xfrm>
          <a:off x="4029075" y="2809875"/>
          <a:ext cx="180975" cy="0"/>
        </a:xfrm>
        <a:prstGeom prst="rect">
          <a:avLst/>
        </a:prstGeom>
        <a:noFill/>
        <a:ln w="25400" cmpd="sng">
          <a:noFill/>
        </a:ln>
      </xdr:spPr>
      <xdr:txBody>
        <a:bodyPr vertOverflow="clip" wrap="square"/>
        <a:p>
          <a:pPr algn="ctr">
            <a:defRPr/>
          </a:pPr>
          <a:r>
            <a:rPr lang="en-US" cap="none" sz="1100" b="0" i="0" u="none" baseline="0">
              <a:solidFill>
                <a:srgbClr val="DD0806"/>
              </a:solidFill>
            </a:rPr>
            <a:t>※</a:t>
          </a:r>
        </a:p>
      </xdr:txBody>
    </xdr:sp>
    <xdr:clientData/>
  </xdr:twoCellAnchor>
  <xdr:twoCellAnchor>
    <xdr:from>
      <xdr:col>4</xdr:col>
      <xdr:colOff>19050</xdr:colOff>
      <xdr:row>10</xdr:row>
      <xdr:rowOff>352425</xdr:rowOff>
    </xdr:from>
    <xdr:to>
      <xdr:col>4</xdr:col>
      <xdr:colOff>190500</xdr:colOff>
      <xdr:row>11</xdr:row>
      <xdr:rowOff>0</xdr:rowOff>
    </xdr:to>
    <xdr:sp>
      <xdr:nvSpPr>
        <xdr:cNvPr id="9" name="正方形/長方形 38"/>
        <xdr:cNvSpPr>
          <a:spLocks/>
        </xdr:cNvSpPr>
      </xdr:nvSpPr>
      <xdr:spPr>
        <a:xfrm>
          <a:off x="4029075" y="3514725"/>
          <a:ext cx="180975" cy="0"/>
        </a:xfrm>
        <a:prstGeom prst="rect">
          <a:avLst/>
        </a:prstGeom>
        <a:noFill/>
        <a:ln w="25400" cmpd="sng">
          <a:noFill/>
        </a:ln>
      </xdr:spPr>
      <xdr:txBody>
        <a:bodyPr vertOverflow="clip" wrap="square"/>
        <a:p>
          <a:pPr algn="ctr">
            <a:defRPr/>
          </a:pPr>
          <a:r>
            <a:rPr lang="en-US" cap="none" sz="1100" b="0" i="0" u="none" baseline="0">
              <a:solidFill>
                <a:srgbClr val="DD0806"/>
              </a:solidFill>
            </a:rPr>
            <a:t>※</a:t>
          </a:r>
        </a:p>
      </xdr:txBody>
    </xdr:sp>
    <xdr:clientData/>
  </xdr:twoCellAnchor>
  <xdr:twoCellAnchor editAs="absolute">
    <xdr:from>
      <xdr:col>11</xdr:col>
      <xdr:colOff>209550</xdr:colOff>
      <xdr:row>2</xdr:row>
      <xdr:rowOff>200025</xdr:rowOff>
    </xdr:from>
    <xdr:to>
      <xdr:col>11</xdr:col>
      <xdr:colOff>866775</xdr:colOff>
      <xdr:row>3</xdr:row>
      <xdr:rowOff>104775</xdr:rowOff>
    </xdr:to>
    <xdr:sp>
      <xdr:nvSpPr>
        <xdr:cNvPr id="10" name="正方形/長方形 45">
          <a:hlinkClick r:id="rId1"/>
        </xdr:cNvPr>
        <xdr:cNvSpPr>
          <a:spLocks/>
        </xdr:cNvSpPr>
      </xdr:nvSpPr>
      <xdr:spPr>
        <a:xfrm>
          <a:off x="8362950" y="762000"/>
          <a:ext cx="657225" cy="209550"/>
        </a:xfrm>
        <a:prstGeom prst="rect">
          <a:avLst/>
        </a:prstGeom>
        <a:solidFill>
          <a:srgbClr val="FF000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11</xdr:col>
      <xdr:colOff>209550</xdr:colOff>
      <xdr:row>4</xdr:row>
      <xdr:rowOff>228600</xdr:rowOff>
    </xdr:from>
    <xdr:to>
      <xdr:col>11</xdr:col>
      <xdr:colOff>866775</xdr:colOff>
      <xdr:row>5</xdr:row>
      <xdr:rowOff>95250</xdr:rowOff>
    </xdr:to>
    <xdr:sp>
      <xdr:nvSpPr>
        <xdr:cNvPr id="11" name="正方形/長方形 46">
          <a:hlinkClick r:id="rId2"/>
        </xdr:cNvPr>
        <xdr:cNvSpPr>
          <a:spLocks/>
        </xdr:cNvSpPr>
      </xdr:nvSpPr>
      <xdr:spPr>
        <a:xfrm>
          <a:off x="8362950" y="1276350"/>
          <a:ext cx="657225" cy="219075"/>
        </a:xfrm>
        <a:prstGeom prst="rect">
          <a:avLst/>
        </a:prstGeom>
        <a:solidFill>
          <a:srgbClr val="00206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11</xdr:col>
      <xdr:colOff>209550</xdr:colOff>
      <xdr:row>6</xdr:row>
      <xdr:rowOff>57150</xdr:rowOff>
    </xdr:from>
    <xdr:to>
      <xdr:col>11</xdr:col>
      <xdr:colOff>866775</xdr:colOff>
      <xdr:row>6</xdr:row>
      <xdr:rowOff>257175</xdr:rowOff>
    </xdr:to>
    <xdr:sp>
      <xdr:nvSpPr>
        <xdr:cNvPr id="12" name="正方形/長方形 43">
          <a:hlinkClick r:id="rId3"/>
        </xdr:cNvPr>
        <xdr:cNvSpPr>
          <a:spLocks/>
        </xdr:cNvSpPr>
      </xdr:nvSpPr>
      <xdr:spPr>
        <a:xfrm>
          <a:off x="8362950" y="1809750"/>
          <a:ext cx="657225" cy="200025"/>
        </a:xfrm>
        <a:prstGeom prst="rect">
          <a:avLst/>
        </a:prstGeom>
        <a:solidFill>
          <a:srgbClr val="0070C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4</xdr:col>
      <xdr:colOff>19050</xdr:colOff>
      <xdr:row>9</xdr:row>
      <xdr:rowOff>352425</xdr:rowOff>
    </xdr:from>
    <xdr:to>
      <xdr:col>4</xdr:col>
      <xdr:colOff>190500</xdr:colOff>
      <xdr:row>10</xdr:row>
      <xdr:rowOff>0</xdr:rowOff>
    </xdr:to>
    <xdr:sp>
      <xdr:nvSpPr>
        <xdr:cNvPr id="13" name="正方形/長方形 42"/>
        <xdr:cNvSpPr>
          <a:spLocks/>
        </xdr:cNvSpPr>
      </xdr:nvSpPr>
      <xdr:spPr>
        <a:xfrm>
          <a:off x="4029075" y="3162300"/>
          <a:ext cx="180975" cy="0"/>
        </a:xfrm>
        <a:prstGeom prst="rect">
          <a:avLst/>
        </a:prstGeom>
        <a:noFill/>
        <a:ln w="25400" cmpd="sng">
          <a:noFill/>
        </a:ln>
      </xdr:spPr>
      <xdr:txBody>
        <a:bodyPr vertOverflow="clip" wrap="square"/>
        <a:p>
          <a:pPr algn="ctr">
            <a:defRPr/>
          </a:pPr>
          <a:r>
            <a:rPr lang="en-US" cap="none" sz="1100" b="0" i="0" u="none" baseline="0">
              <a:solidFill>
                <a:srgbClr val="DD0806"/>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21</xdr:row>
      <xdr:rowOff>85725</xdr:rowOff>
    </xdr:from>
    <xdr:to>
      <xdr:col>2</xdr:col>
      <xdr:colOff>180975</xdr:colOff>
      <xdr:row>21</xdr:row>
      <xdr:rowOff>238125</xdr:rowOff>
    </xdr:to>
    <xdr:sp>
      <xdr:nvSpPr>
        <xdr:cNvPr id="1" name="Text Box 26"/>
        <xdr:cNvSpPr txBox="1">
          <a:spLocks noChangeArrowheads="1"/>
        </xdr:cNvSpPr>
      </xdr:nvSpPr>
      <xdr:spPr>
        <a:xfrm>
          <a:off x="180975" y="4352925"/>
          <a:ext cx="514350" cy="1524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rPr>
            <a:t>荷重方向</a:t>
          </a:r>
        </a:p>
      </xdr:txBody>
    </xdr:sp>
    <xdr:clientData/>
  </xdr:twoCellAnchor>
  <xdr:twoCellAnchor>
    <xdr:from>
      <xdr:col>2</xdr:col>
      <xdr:colOff>123825</xdr:colOff>
      <xdr:row>21</xdr:row>
      <xdr:rowOff>104775</xdr:rowOff>
    </xdr:from>
    <xdr:to>
      <xdr:col>3</xdr:col>
      <xdr:colOff>114300</xdr:colOff>
      <xdr:row>21</xdr:row>
      <xdr:rowOff>295275</xdr:rowOff>
    </xdr:to>
    <xdr:grpSp>
      <xdr:nvGrpSpPr>
        <xdr:cNvPr id="2" name="グループ化 3"/>
        <xdr:cNvGrpSpPr>
          <a:grpSpLocks/>
        </xdr:cNvGrpSpPr>
      </xdr:nvGrpSpPr>
      <xdr:grpSpPr>
        <a:xfrm>
          <a:off x="638175" y="4371975"/>
          <a:ext cx="1581150" cy="190500"/>
          <a:chOff x="1560851" y="4197703"/>
          <a:chExt cx="1236114" cy="198053"/>
        </a:xfrm>
        <a:solidFill>
          <a:srgbClr val="FFFFFF"/>
        </a:solidFill>
      </xdr:grpSpPr>
      <xdr:sp>
        <xdr:nvSpPr>
          <xdr:cNvPr id="3" name="Line 24"/>
          <xdr:cNvSpPr>
            <a:spLocks/>
          </xdr:cNvSpPr>
        </xdr:nvSpPr>
        <xdr:spPr>
          <a:xfrm flipH="1" flipV="1">
            <a:off x="1958262" y="4297670"/>
            <a:ext cx="335296"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21"/>
          <xdr:cNvSpPr txBox="1">
            <a:spLocks noChangeArrowheads="1"/>
          </xdr:cNvSpPr>
        </xdr:nvSpPr>
        <xdr:spPr>
          <a:xfrm>
            <a:off x="2351655" y="4197703"/>
            <a:ext cx="445310" cy="198053"/>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H</a:t>
            </a:r>
            <a:r>
              <a:rPr lang="en-US" cap="none" sz="800" b="0" i="0" u="none" baseline="-2500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a:t>
            </a:r>
          </a:p>
        </xdr:txBody>
      </xdr:sp>
      <xdr:sp>
        <xdr:nvSpPr>
          <xdr:cNvPr id="5" name="Text Box 21"/>
          <xdr:cNvSpPr txBox="1">
            <a:spLocks noChangeArrowheads="1"/>
          </xdr:cNvSpPr>
        </xdr:nvSpPr>
        <xdr:spPr>
          <a:xfrm>
            <a:off x="1560851" y="4197703"/>
            <a:ext cx="352292" cy="190131"/>
          </a:xfrm>
          <a:prstGeom prst="rect">
            <a:avLst/>
          </a:prstGeom>
          <a:solidFill>
            <a:srgbClr val="FFFFFF"/>
          </a:solidFill>
          <a:ln w="9525" cmpd="sng">
            <a:noFill/>
          </a:ln>
        </xdr:spPr>
        <xdr:txBody>
          <a:bodyPr vertOverflow="clip" wrap="square" lIns="27432" tIns="18288" rIns="0" bIns="0" anchor="ctr"/>
          <a:p>
            <a:pPr algn="ctr">
              <a:defRPr/>
            </a:pPr>
            <a:r>
              <a:rPr lang="en-US" cap="none" sz="800" b="0" i="0" u="none" baseline="0">
                <a:solidFill>
                  <a:srgbClr val="000000"/>
                </a:solidFill>
                <a:latin typeface="HGPｺﾞｼｯｸM"/>
                <a:ea typeface="HGPｺﾞｼｯｸM"/>
                <a:cs typeface="HGPｺﾞｼｯｸM"/>
              </a:rPr>
              <a:t>H</a:t>
            </a:r>
            <a:r>
              <a:rPr lang="en-US" cap="none" sz="800" b="0" i="0" u="none" baseline="-25000">
                <a:solidFill>
                  <a:srgbClr val="000000"/>
                </a:solidFill>
                <a:latin typeface="HGPｺﾞｼｯｸM"/>
                <a:ea typeface="HGPｺﾞｼｯｸM"/>
                <a:cs typeface="HGPｺﾞｼｯｸM"/>
              </a:rPr>
              <a:t>1</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2</a:t>
            </a:r>
          </a:p>
        </xdr:txBody>
      </xdr:sp>
    </xdr:grpSp>
    <xdr:clientData/>
  </xdr:twoCellAnchor>
  <xdr:twoCellAnchor>
    <xdr:from>
      <xdr:col>4</xdr:col>
      <xdr:colOff>152400</xdr:colOff>
      <xdr:row>5</xdr:row>
      <xdr:rowOff>19050</xdr:rowOff>
    </xdr:from>
    <xdr:to>
      <xdr:col>4</xdr:col>
      <xdr:colOff>742950</xdr:colOff>
      <xdr:row>6</xdr:row>
      <xdr:rowOff>0</xdr:rowOff>
    </xdr:to>
    <xdr:sp>
      <xdr:nvSpPr>
        <xdr:cNvPr id="6" name="正方形/長方形 13"/>
        <xdr:cNvSpPr>
          <a:spLocks/>
        </xdr:cNvSpPr>
      </xdr:nvSpPr>
      <xdr:spPr>
        <a:xfrm>
          <a:off x="3162300" y="1219200"/>
          <a:ext cx="581025" cy="15240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38100</xdr:colOff>
      <xdr:row>6</xdr:row>
      <xdr:rowOff>152400</xdr:rowOff>
    </xdr:from>
    <xdr:to>
      <xdr:col>9</xdr:col>
      <xdr:colOff>742950</xdr:colOff>
      <xdr:row>11</xdr:row>
      <xdr:rowOff>66675</xdr:rowOff>
    </xdr:to>
    <xdr:pic>
      <xdr:nvPicPr>
        <xdr:cNvPr id="7" name="図 22"/>
        <xdr:cNvPicPr preferRelativeResize="1">
          <a:picLocks noChangeAspect="1"/>
        </xdr:cNvPicPr>
      </xdr:nvPicPr>
      <xdr:blipFill>
        <a:blip r:embed="rId1"/>
        <a:stretch>
          <a:fillRect/>
        </a:stretch>
      </xdr:blipFill>
      <xdr:spPr>
        <a:xfrm>
          <a:off x="7153275" y="1524000"/>
          <a:ext cx="704850" cy="733425"/>
        </a:xfrm>
        <a:prstGeom prst="rect">
          <a:avLst/>
        </a:prstGeom>
        <a:noFill/>
        <a:ln w="9525" cmpd="sng">
          <a:noFill/>
        </a:ln>
      </xdr:spPr>
    </xdr:pic>
    <xdr:clientData/>
  </xdr:twoCellAnchor>
  <xdr:twoCellAnchor>
    <xdr:from>
      <xdr:col>6</xdr:col>
      <xdr:colOff>95250</xdr:colOff>
      <xdr:row>3</xdr:row>
      <xdr:rowOff>0</xdr:rowOff>
    </xdr:from>
    <xdr:to>
      <xdr:col>6</xdr:col>
      <xdr:colOff>657225</xdr:colOff>
      <xdr:row>3</xdr:row>
      <xdr:rowOff>152400</xdr:rowOff>
    </xdr:to>
    <xdr:sp>
      <xdr:nvSpPr>
        <xdr:cNvPr id="8" name="正方形/長方形 17"/>
        <xdr:cNvSpPr>
          <a:spLocks/>
        </xdr:cNvSpPr>
      </xdr:nvSpPr>
      <xdr:spPr>
        <a:xfrm>
          <a:off x="4972050" y="857250"/>
          <a:ext cx="561975" cy="152400"/>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xdr:row>
      <xdr:rowOff>0</xdr:rowOff>
    </xdr:from>
    <xdr:to>
      <xdr:col>13</xdr:col>
      <xdr:colOff>1419225</xdr:colOff>
      <xdr:row>10</xdr:row>
      <xdr:rowOff>28575</xdr:rowOff>
    </xdr:to>
    <xdr:sp>
      <xdr:nvSpPr>
        <xdr:cNvPr id="9" name="正方形/長方形 19"/>
        <xdr:cNvSpPr>
          <a:spLocks/>
        </xdr:cNvSpPr>
      </xdr:nvSpPr>
      <xdr:spPr>
        <a:xfrm>
          <a:off x="8820150" y="285750"/>
          <a:ext cx="3495675" cy="17430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メニュー画面へ戻る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640</a:t>
          </a:r>
          <a:r>
            <a:rPr lang="en-US" cap="none" sz="1100" b="0" i="0" u="none" baseline="0">
              <a:solidFill>
                <a:srgbClr val="000000"/>
              </a:solidFill>
            </a:rPr>
            <a:t>）</a:t>
          </a:r>
        </a:p>
      </xdr:txBody>
    </xdr:sp>
    <xdr:clientData/>
  </xdr:twoCellAnchor>
  <xdr:twoCellAnchor>
    <xdr:from>
      <xdr:col>11</xdr:col>
      <xdr:colOff>219075</xdr:colOff>
      <xdr:row>3</xdr:row>
      <xdr:rowOff>152400</xdr:rowOff>
    </xdr:from>
    <xdr:to>
      <xdr:col>12</xdr:col>
      <xdr:colOff>180975</xdr:colOff>
      <xdr:row>5</xdr:row>
      <xdr:rowOff>9525</xdr:rowOff>
    </xdr:to>
    <xdr:sp>
      <xdr:nvSpPr>
        <xdr:cNvPr id="10" name="正方形/長方形 22">
          <a:hlinkClick r:id="rId2"/>
        </xdr:cNvPr>
        <xdr:cNvSpPr>
          <a:spLocks/>
        </xdr:cNvSpPr>
      </xdr:nvSpPr>
      <xdr:spPr>
        <a:xfrm>
          <a:off x="8991600" y="1009650"/>
          <a:ext cx="647700" cy="200025"/>
        </a:xfrm>
        <a:prstGeom prst="rect">
          <a:avLst/>
        </a:prstGeom>
        <a:solidFill>
          <a:srgbClr val="F79646"/>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twoCellAnchor>
    <xdr:from>
      <xdr:col>11</xdr:col>
      <xdr:colOff>219075</xdr:colOff>
      <xdr:row>7</xdr:row>
      <xdr:rowOff>9525</xdr:rowOff>
    </xdr:from>
    <xdr:to>
      <xdr:col>12</xdr:col>
      <xdr:colOff>180975</xdr:colOff>
      <xdr:row>8</xdr:row>
      <xdr:rowOff>0</xdr:rowOff>
    </xdr:to>
    <xdr:sp>
      <xdr:nvSpPr>
        <xdr:cNvPr id="11" name="正方形/長方形 23">
          <a:hlinkClick r:id="rId3"/>
        </xdr:cNvPr>
        <xdr:cNvSpPr>
          <a:spLocks/>
        </xdr:cNvSpPr>
      </xdr:nvSpPr>
      <xdr:spPr>
        <a:xfrm>
          <a:off x="8991600" y="1552575"/>
          <a:ext cx="647700" cy="180975"/>
        </a:xfrm>
        <a:prstGeom prst="rect">
          <a:avLst/>
        </a:prstGeom>
        <a:solidFill>
          <a:srgbClr val="FCD5B5"/>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twoCellAnchor>
    <xdr:from>
      <xdr:col>11</xdr:col>
      <xdr:colOff>219075</xdr:colOff>
      <xdr:row>1</xdr:row>
      <xdr:rowOff>209550</xdr:rowOff>
    </xdr:from>
    <xdr:to>
      <xdr:col>12</xdr:col>
      <xdr:colOff>180975</xdr:colOff>
      <xdr:row>2</xdr:row>
      <xdr:rowOff>114300</xdr:rowOff>
    </xdr:to>
    <xdr:sp>
      <xdr:nvSpPr>
        <xdr:cNvPr id="12" name="正方形/長方形 24">
          <a:hlinkClick r:id="rId4"/>
        </xdr:cNvPr>
        <xdr:cNvSpPr>
          <a:spLocks/>
        </xdr:cNvSpPr>
      </xdr:nvSpPr>
      <xdr:spPr>
        <a:xfrm>
          <a:off x="8991600" y="495300"/>
          <a:ext cx="647700" cy="190500"/>
        </a:xfrm>
        <a:prstGeom prst="rect">
          <a:avLst/>
        </a:prstGeom>
        <a:solidFill>
          <a:srgbClr val="FF000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xdr:from>
      <xdr:col>3</xdr:col>
      <xdr:colOff>476250</xdr:colOff>
      <xdr:row>21</xdr:row>
      <xdr:rowOff>85725</xdr:rowOff>
    </xdr:from>
    <xdr:to>
      <xdr:col>5</xdr:col>
      <xdr:colOff>771525</xdr:colOff>
      <xdr:row>21</xdr:row>
      <xdr:rowOff>342900</xdr:rowOff>
    </xdr:to>
    <xdr:grpSp>
      <xdr:nvGrpSpPr>
        <xdr:cNvPr id="13" name="グループ化 7"/>
        <xdr:cNvGrpSpPr>
          <a:grpSpLocks/>
        </xdr:cNvGrpSpPr>
      </xdr:nvGrpSpPr>
      <xdr:grpSpPr>
        <a:xfrm>
          <a:off x="2581275" y="4352925"/>
          <a:ext cx="2133600" cy="257175"/>
          <a:chOff x="2581275" y="4352925"/>
          <a:chExt cx="2133600" cy="257175"/>
        </a:xfrm>
        <a:solidFill>
          <a:srgbClr val="FFFFFF"/>
        </a:solidFill>
      </xdr:grpSpPr>
      <xdr:grpSp>
        <xdr:nvGrpSpPr>
          <xdr:cNvPr id="14" name="グループ化 1"/>
          <xdr:cNvGrpSpPr>
            <a:grpSpLocks/>
          </xdr:cNvGrpSpPr>
        </xdr:nvGrpSpPr>
        <xdr:grpSpPr>
          <a:xfrm>
            <a:off x="3101873" y="4354854"/>
            <a:ext cx="916915" cy="230172"/>
            <a:chOff x="3560034" y="4180499"/>
            <a:chExt cx="813846" cy="237423"/>
          </a:xfrm>
          <a:solidFill>
            <a:srgbClr val="FFFFFF"/>
          </a:solidFill>
        </xdr:grpSpPr>
        <xdr:sp>
          <xdr:nvSpPr>
            <xdr:cNvPr id="15" name="Line 24"/>
            <xdr:cNvSpPr>
              <a:spLocks/>
            </xdr:cNvSpPr>
          </xdr:nvSpPr>
          <xdr:spPr>
            <a:xfrm flipH="1" flipV="1">
              <a:off x="4038575" y="4297667"/>
              <a:ext cx="335305"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20"/>
            <xdr:cNvSpPr txBox="1">
              <a:spLocks noChangeArrowheads="1"/>
            </xdr:cNvSpPr>
          </xdr:nvSpPr>
          <xdr:spPr>
            <a:xfrm>
              <a:off x="3560034" y="4178601"/>
              <a:ext cx="405906" cy="241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1</a:t>
              </a: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2</a:t>
              </a:r>
            </a:p>
          </xdr:txBody>
        </xdr:sp>
      </xdr:grpSp>
      <xdr:sp>
        <xdr:nvSpPr>
          <xdr:cNvPr id="17" name="Text Box 26"/>
          <xdr:cNvSpPr txBox="1">
            <a:spLocks noChangeArrowheads="1"/>
          </xdr:cNvSpPr>
        </xdr:nvSpPr>
        <xdr:spPr>
          <a:xfrm>
            <a:off x="2581275" y="4375621"/>
            <a:ext cx="507797" cy="136174"/>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rPr>
              <a:t>荷重方向</a:t>
            </a:r>
          </a:p>
        </xdr:txBody>
      </xdr:sp>
      <xdr:sp>
        <xdr:nvSpPr>
          <xdr:cNvPr id="18" name="Text Box 20"/>
          <xdr:cNvSpPr txBox="1">
            <a:spLocks noChangeArrowheads="1"/>
          </xdr:cNvSpPr>
        </xdr:nvSpPr>
        <xdr:spPr>
          <a:xfrm>
            <a:off x="4257751" y="4352925"/>
            <a:ext cx="457124" cy="2571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1</a:t>
            </a: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2</a:t>
            </a:r>
          </a:p>
        </xdr:txBody>
      </xdr:sp>
    </xdr:grpSp>
    <xdr:clientData/>
  </xdr:twoCellAnchor>
  <xdr:twoCellAnchor>
    <xdr:from>
      <xdr:col>6</xdr:col>
      <xdr:colOff>457200</xdr:colOff>
      <xdr:row>21</xdr:row>
      <xdr:rowOff>85725</xdr:rowOff>
    </xdr:from>
    <xdr:to>
      <xdr:col>9</xdr:col>
      <xdr:colOff>361950</xdr:colOff>
      <xdr:row>21</xdr:row>
      <xdr:rowOff>342900</xdr:rowOff>
    </xdr:to>
    <xdr:grpSp>
      <xdr:nvGrpSpPr>
        <xdr:cNvPr id="19" name="グループ化 6"/>
        <xdr:cNvGrpSpPr>
          <a:grpSpLocks/>
        </xdr:cNvGrpSpPr>
      </xdr:nvGrpSpPr>
      <xdr:grpSpPr>
        <a:xfrm>
          <a:off x="5334000" y="4352925"/>
          <a:ext cx="2143125" cy="257175"/>
          <a:chOff x="5334000" y="4352925"/>
          <a:chExt cx="2133600" cy="257175"/>
        </a:xfrm>
        <a:solidFill>
          <a:srgbClr val="FFFFFF"/>
        </a:solidFill>
      </xdr:grpSpPr>
      <xdr:grpSp>
        <xdr:nvGrpSpPr>
          <xdr:cNvPr id="20" name="グループ化 1"/>
          <xdr:cNvGrpSpPr>
            <a:grpSpLocks/>
          </xdr:cNvGrpSpPr>
        </xdr:nvGrpSpPr>
        <xdr:grpSpPr>
          <a:xfrm>
            <a:off x="5854598" y="4354854"/>
            <a:ext cx="916915" cy="230172"/>
            <a:chOff x="3560034" y="4180499"/>
            <a:chExt cx="813846" cy="237423"/>
          </a:xfrm>
          <a:solidFill>
            <a:srgbClr val="FFFFFF"/>
          </a:solidFill>
        </xdr:grpSpPr>
        <xdr:sp>
          <xdr:nvSpPr>
            <xdr:cNvPr id="21" name="Line 24"/>
            <xdr:cNvSpPr>
              <a:spLocks/>
            </xdr:cNvSpPr>
          </xdr:nvSpPr>
          <xdr:spPr>
            <a:xfrm flipH="1" flipV="1">
              <a:off x="4038575" y="4297667"/>
              <a:ext cx="335305"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20"/>
            <xdr:cNvSpPr txBox="1">
              <a:spLocks noChangeArrowheads="1"/>
            </xdr:cNvSpPr>
          </xdr:nvSpPr>
          <xdr:spPr>
            <a:xfrm>
              <a:off x="3562272" y="4178601"/>
              <a:ext cx="404278" cy="241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1</a:t>
              </a: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2</a:t>
              </a:r>
            </a:p>
          </xdr:txBody>
        </xdr:sp>
      </xdr:grpSp>
      <xdr:sp>
        <xdr:nvSpPr>
          <xdr:cNvPr id="23" name="Text Box 26"/>
          <xdr:cNvSpPr txBox="1">
            <a:spLocks noChangeArrowheads="1"/>
          </xdr:cNvSpPr>
        </xdr:nvSpPr>
        <xdr:spPr>
          <a:xfrm>
            <a:off x="5334000" y="4375621"/>
            <a:ext cx="506197" cy="136174"/>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rPr>
              <a:t>荷重方向</a:t>
            </a:r>
          </a:p>
        </xdr:txBody>
      </xdr:sp>
      <xdr:sp>
        <xdr:nvSpPr>
          <xdr:cNvPr id="24" name="Text Box 20"/>
          <xdr:cNvSpPr txBox="1">
            <a:spLocks noChangeArrowheads="1"/>
          </xdr:cNvSpPr>
        </xdr:nvSpPr>
        <xdr:spPr>
          <a:xfrm>
            <a:off x="7012076" y="4352925"/>
            <a:ext cx="455524" cy="2571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1</a:t>
            </a:r>
            <a:r>
              <a:rPr lang="en-US" cap="none" sz="800" b="0" i="0" u="none" baseline="0">
                <a:solidFill>
                  <a:srgbClr val="000000"/>
                </a:solidFill>
                <a:latin typeface="HGPｺﾞｼｯｸM"/>
                <a:ea typeface="HGPｺﾞｼｯｸM"/>
                <a:cs typeface="HGPｺﾞｼｯｸM"/>
              </a:rPr>
              <a:t>+H</a:t>
            </a:r>
            <a:r>
              <a:rPr lang="en-US" cap="none" sz="1100" b="0" i="0" u="none" baseline="-25000">
                <a:solidFill>
                  <a:srgbClr val="000000"/>
                </a:solidFill>
                <a:latin typeface="HGPｺﾞｼｯｸM"/>
                <a:ea typeface="HGPｺﾞｼｯｸM"/>
                <a:cs typeface="HGPｺﾞｼｯｸM"/>
              </a:rPr>
              <a:t>2</a:t>
            </a:r>
          </a:p>
        </xdr:txBody>
      </xdr:sp>
    </xdr:grpSp>
    <xdr:clientData/>
  </xdr:twoCellAnchor>
  <xdr:twoCellAnchor>
    <xdr:from>
      <xdr:col>7</xdr:col>
      <xdr:colOff>123825</xdr:colOff>
      <xdr:row>20</xdr:row>
      <xdr:rowOff>47625</xdr:rowOff>
    </xdr:from>
    <xdr:to>
      <xdr:col>9</xdr:col>
      <xdr:colOff>333375</xdr:colOff>
      <xdr:row>21</xdr:row>
      <xdr:rowOff>85725</xdr:rowOff>
    </xdr:to>
    <xdr:grpSp>
      <xdr:nvGrpSpPr>
        <xdr:cNvPr id="25" name="グループ化 16"/>
        <xdr:cNvGrpSpPr>
          <a:grpSpLocks/>
        </xdr:cNvGrpSpPr>
      </xdr:nvGrpSpPr>
      <xdr:grpSpPr>
        <a:xfrm>
          <a:off x="5734050" y="3762375"/>
          <a:ext cx="1714500" cy="590550"/>
          <a:chOff x="3401155" y="3587238"/>
          <a:chExt cx="1695540" cy="586997"/>
        </a:xfrm>
        <a:solidFill>
          <a:srgbClr val="FFFFFF"/>
        </a:solidFill>
      </xdr:grpSpPr>
      <xdr:sp>
        <xdr:nvSpPr>
          <xdr:cNvPr id="26" name="直線コネクタ 98"/>
          <xdr:cNvSpPr>
            <a:spLocks/>
          </xdr:cNvSpPr>
        </xdr:nvSpPr>
        <xdr:spPr>
          <a:xfrm>
            <a:off x="3401155" y="3587238"/>
            <a:ext cx="169554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コネクタ 99"/>
          <xdr:cNvSpPr>
            <a:spLocks/>
          </xdr:cNvSpPr>
        </xdr:nvSpPr>
        <xdr:spPr>
          <a:xfrm>
            <a:off x="3401155" y="4166604"/>
            <a:ext cx="1687062"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100"/>
          <xdr:cNvSpPr>
            <a:spLocks/>
          </xdr:cNvSpPr>
        </xdr:nvSpPr>
        <xdr:spPr>
          <a:xfrm>
            <a:off x="3401155" y="4174235"/>
            <a:ext cx="1687062"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101"/>
          <xdr:cNvSpPr>
            <a:spLocks/>
          </xdr:cNvSpPr>
        </xdr:nvSpPr>
        <xdr:spPr>
          <a:xfrm>
            <a:off x="3983149"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102"/>
          <xdr:cNvSpPr>
            <a:spLocks/>
          </xdr:cNvSpPr>
        </xdr:nvSpPr>
        <xdr:spPr>
          <a:xfrm>
            <a:off x="3460075"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103"/>
          <xdr:cNvSpPr>
            <a:spLocks/>
          </xdr:cNvSpPr>
        </xdr:nvSpPr>
        <xdr:spPr>
          <a:xfrm>
            <a:off x="4514701"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コネクタ 109"/>
          <xdr:cNvSpPr>
            <a:spLocks/>
          </xdr:cNvSpPr>
        </xdr:nvSpPr>
        <xdr:spPr>
          <a:xfrm>
            <a:off x="3460075" y="3587238"/>
            <a:ext cx="506119"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コネクタ 106"/>
          <xdr:cNvSpPr>
            <a:spLocks/>
          </xdr:cNvSpPr>
        </xdr:nvSpPr>
        <xdr:spPr>
          <a:xfrm>
            <a:off x="5020820"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111"/>
          <xdr:cNvSpPr>
            <a:spLocks/>
          </xdr:cNvSpPr>
        </xdr:nvSpPr>
        <xdr:spPr>
          <a:xfrm>
            <a:off x="3966194"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112"/>
          <xdr:cNvSpPr>
            <a:spLocks/>
          </xdr:cNvSpPr>
        </xdr:nvSpPr>
        <xdr:spPr>
          <a:xfrm>
            <a:off x="4497745"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コネクタ 132"/>
          <xdr:cNvSpPr>
            <a:spLocks/>
          </xdr:cNvSpPr>
        </xdr:nvSpPr>
        <xdr:spPr>
          <a:xfrm>
            <a:off x="3477030" y="3587238"/>
            <a:ext cx="506119"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135"/>
          <xdr:cNvSpPr>
            <a:spLocks/>
          </xdr:cNvSpPr>
        </xdr:nvSpPr>
        <xdr:spPr>
          <a:xfrm flipH="1">
            <a:off x="4497745" y="3587238"/>
            <a:ext cx="506119"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コネクタ 136"/>
          <xdr:cNvSpPr>
            <a:spLocks/>
          </xdr:cNvSpPr>
        </xdr:nvSpPr>
        <xdr:spPr>
          <a:xfrm flipH="1">
            <a:off x="4523179" y="3587238"/>
            <a:ext cx="497641"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866775</xdr:colOff>
      <xdr:row>20</xdr:row>
      <xdr:rowOff>47625</xdr:rowOff>
    </xdr:from>
    <xdr:to>
      <xdr:col>5</xdr:col>
      <xdr:colOff>733425</xdr:colOff>
      <xdr:row>21</xdr:row>
      <xdr:rowOff>85725</xdr:rowOff>
    </xdr:to>
    <xdr:grpSp>
      <xdr:nvGrpSpPr>
        <xdr:cNvPr id="39" name="グループ化 16"/>
        <xdr:cNvGrpSpPr>
          <a:grpSpLocks/>
        </xdr:cNvGrpSpPr>
      </xdr:nvGrpSpPr>
      <xdr:grpSpPr>
        <a:xfrm>
          <a:off x="2971800" y="3762375"/>
          <a:ext cx="1704975" cy="590550"/>
          <a:chOff x="3401155" y="3587238"/>
          <a:chExt cx="1695540" cy="586997"/>
        </a:xfrm>
        <a:solidFill>
          <a:srgbClr val="FFFFFF"/>
        </a:solidFill>
      </xdr:grpSpPr>
      <xdr:sp>
        <xdr:nvSpPr>
          <xdr:cNvPr id="40" name="直線コネクタ 152"/>
          <xdr:cNvSpPr>
            <a:spLocks/>
          </xdr:cNvSpPr>
        </xdr:nvSpPr>
        <xdr:spPr>
          <a:xfrm>
            <a:off x="3401155" y="3587238"/>
            <a:ext cx="169554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153"/>
          <xdr:cNvSpPr>
            <a:spLocks/>
          </xdr:cNvSpPr>
        </xdr:nvSpPr>
        <xdr:spPr>
          <a:xfrm>
            <a:off x="3401155" y="4166604"/>
            <a:ext cx="1687062"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コネクタ 154"/>
          <xdr:cNvSpPr>
            <a:spLocks/>
          </xdr:cNvSpPr>
        </xdr:nvSpPr>
        <xdr:spPr>
          <a:xfrm>
            <a:off x="3401155" y="4174235"/>
            <a:ext cx="1687062"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コネクタ 156"/>
          <xdr:cNvSpPr>
            <a:spLocks/>
          </xdr:cNvSpPr>
        </xdr:nvSpPr>
        <xdr:spPr>
          <a:xfrm>
            <a:off x="3460499"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コネクタ 158"/>
          <xdr:cNvSpPr>
            <a:spLocks/>
          </xdr:cNvSpPr>
        </xdr:nvSpPr>
        <xdr:spPr>
          <a:xfrm>
            <a:off x="3460499" y="3587238"/>
            <a:ext cx="508662"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コネクタ 159"/>
          <xdr:cNvSpPr>
            <a:spLocks/>
          </xdr:cNvSpPr>
        </xdr:nvSpPr>
        <xdr:spPr>
          <a:xfrm>
            <a:off x="5020396"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コネクタ 160"/>
          <xdr:cNvSpPr>
            <a:spLocks/>
          </xdr:cNvSpPr>
        </xdr:nvSpPr>
        <xdr:spPr>
          <a:xfrm>
            <a:off x="3977639"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161"/>
          <xdr:cNvSpPr>
            <a:spLocks/>
          </xdr:cNvSpPr>
        </xdr:nvSpPr>
        <xdr:spPr>
          <a:xfrm>
            <a:off x="4503256"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コネクタ 162"/>
          <xdr:cNvSpPr>
            <a:spLocks/>
          </xdr:cNvSpPr>
        </xdr:nvSpPr>
        <xdr:spPr>
          <a:xfrm>
            <a:off x="3477454" y="3587238"/>
            <a:ext cx="508662"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コネクタ 163"/>
          <xdr:cNvSpPr>
            <a:spLocks/>
          </xdr:cNvSpPr>
        </xdr:nvSpPr>
        <xdr:spPr>
          <a:xfrm flipH="1">
            <a:off x="4486301" y="3587238"/>
            <a:ext cx="51714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コネクタ 164"/>
          <xdr:cNvSpPr>
            <a:spLocks/>
          </xdr:cNvSpPr>
        </xdr:nvSpPr>
        <xdr:spPr>
          <a:xfrm flipH="1">
            <a:off x="4520211" y="3587238"/>
            <a:ext cx="500184"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276225</xdr:colOff>
      <xdr:row>20</xdr:row>
      <xdr:rowOff>47625</xdr:rowOff>
    </xdr:from>
    <xdr:to>
      <xdr:col>2</xdr:col>
      <xdr:colOff>1447800</xdr:colOff>
      <xdr:row>21</xdr:row>
      <xdr:rowOff>85725</xdr:rowOff>
    </xdr:to>
    <xdr:grpSp>
      <xdr:nvGrpSpPr>
        <xdr:cNvPr id="51" name="グループ化 16"/>
        <xdr:cNvGrpSpPr>
          <a:grpSpLocks/>
        </xdr:cNvGrpSpPr>
      </xdr:nvGrpSpPr>
      <xdr:grpSpPr>
        <a:xfrm>
          <a:off x="790575" y="3762375"/>
          <a:ext cx="1162050" cy="590550"/>
          <a:chOff x="3401155" y="3587238"/>
          <a:chExt cx="1170891" cy="586997"/>
        </a:xfrm>
        <a:solidFill>
          <a:srgbClr val="FFFFFF"/>
        </a:solidFill>
      </xdr:grpSpPr>
      <xdr:sp>
        <xdr:nvSpPr>
          <xdr:cNvPr id="52" name="直線コネクタ 168"/>
          <xdr:cNvSpPr>
            <a:spLocks/>
          </xdr:cNvSpPr>
        </xdr:nvSpPr>
        <xdr:spPr>
          <a:xfrm>
            <a:off x="3401155" y="3587238"/>
            <a:ext cx="117089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コネクタ 169"/>
          <xdr:cNvSpPr>
            <a:spLocks/>
          </xdr:cNvSpPr>
        </xdr:nvSpPr>
        <xdr:spPr>
          <a:xfrm>
            <a:off x="3401155" y="4166604"/>
            <a:ext cx="117089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170"/>
          <xdr:cNvSpPr>
            <a:spLocks/>
          </xdr:cNvSpPr>
        </xdr:nvSpPr>
        <xdr:spPr>
          <a:xfrm>
            <a:off x="3401155" y="4174235"/>
            <a:ext cx="117089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171"/>
          <xdr:cNvSpPr>
            <a:spLocks/>
          </xdr:cNvSpPr>
        </xdr:nvSpPr>
        <xdr:spPr>
          <a:xfrm>
            <a:off x="3460578"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コネクタ 172"/>
          <xdr:cNvSpPr>
            <a:spLocks/>
          </xdr:cNvSpPr>
        </xdr:nvSpPr>
        <xdr:spPr>
          <a:xfrm>
            <a:off x="3460578" y="3587238"/>
            <a:ext cx="50055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174"/>
          <xdr:cNvSpPr>
            <a:spLocks/>
          </xdr:cNvSpPr>
        </xdr:nvSpPr>
        <xdr:spPr>
          <a:xfrm>
            <a:off x="3978112"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コネクタ 175"/>
          <xdr:cNvSpPr>
            <a:spLocks/>
          </xdr:cNvSpPr>
        </xdr:nvSpPr>
        <xdr:spPr>
          <a:xfrm>
            <a:off x="4495645" y="3587238"/>
            <a:ext cx="0"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コネクタ 176"/>
          <xdr:cNvSpPr>
            <a:spLocks/>
          </xdr:cNvSpPr>
        </xdr:nvSpPr>
        <xdr:spPr>
          <a:xfrm>
            <a:off x="3477556" y="3587238"/>
            <a:ext cx="50055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コネクタ 177"/>
          <xdr:cNvSpPr>
            <a:spLocks/>
          </xdr:cNvSpPr>
        </xdr:nvSpPr>
        <xdr:spPr>
          <a:xfrm flipH="1">
            <a:off x="3969623" y="3587238"/>
            <a:ext cx="517534"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コネクタ 178"/>
          <xdr:cNvSpPr>
            <a:spLocks/>
          </xdr:cNvSpPr>
        </xdr:nvSpPr>
        <xdr:spPr>
          <a:xfrm flipH="1">
            <a:off x="4003578" y="3587238"/>
            <a:ext cx="500556" cy="57936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3</xdr:col>
      <xdr:colOff>333375</xdr:colOff>
      <xdr:row>34</xdr:row>
      <xdr:rowOff>0</xdr:rowOff>
    </xdr:from>
    <xdr:ext cx="2324100" cy="361950"/>
    <xdr:sp>
      <xdr:nvSpPr>
        <xdr:cNvPr id="62" name="テキスト ボックス 63"/>
        <xdr:cNvSpPr txBox="1">
          <a:spLocks noChangeArrowheads="1"/>
        </xdr:cNvSpPr>
      </xdr:nvSpPr>
      <xdr:spPr>
        <a:xfrm>
          <a:off x="2438400" y="6886575"/>
          <a:ext cx="2324100" cy="3619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PｺﾞｼｯｸM"/>
              <a:ea typeface="HGPｺﾞｼｯｸM"/>
              <a:cs typeface="HGPｺﾞｼｯｸM"/>
            </a:rPr>
            <a:t>"H</a:t>
          </a:r>
          <a:r>
            <a:rPr lang="en-US" cap="none" sz="900" b="0" i="0" u="none" baseline="0">
              <a:solidFill>
                <a:srgbClr val="000000"/>
              </a:solidFill>
              <a:latin typeface="Cambria Math"/>
              <a:ea typeface="Cambria Math"/>
              <a:cs typeface="Cambria Math"/>
            </a:rPr>
            <a:t>" _"</a:t>
          </a:r>
          <a:r>
            <a:rPr lang="en-US" cap="none" sz="900" b="0" i="0" u="none" baseline="0">
              <a:solidFill>
                <a:srgbClr val="000000"/>
              </a:solidFill>
              <a:latin typeface="HGPｺﾞｼｯｸM"/>
              <a:ea typeface="HGPｺﾞｼｯｸM"/>
              <a:cs typeface="HGPｺﾞｼｯｸM"/>
            </a:rPr>
            <a:t>1</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 "B</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HGPｺﾞｼｯｸM"/>
              <a:ea typeface="HGPｺﾞｼｯｸM"/>
              <a:cs typeface="HGPｺﾞｼｯｸM"/>
            </a:rPr>
            <a:t>ブ</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π</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EI</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HGPｺﾞｼｯｸM"/>
              <a:ea typeface="HGPｺﾞｼｯｸM"/>
              <a:cs typeface="HGPｺﾞｼｯｸM"/>
            </a:rPr>
            <a:t>ブ</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p>
      </xdr:txBody>
    </xdr:sp>
    <xdr:clientData/>
  </xdr:oneCellAnchor>
  <xdr:oneCellAnchor>
    <xdr:from>
      <xdr:col>3</xdr:col>
      <xdr:colOff>381000</xdr:colOff>
      <xdr:row>36</xdr:row>
      <xdr:rowOff>0</xdr:rowOff>
    </xdr:from>
    <xdr:ext cx="2390775" cy="390525"/>
    <xdr:sp>
      <xdr:nvSpPr>
        <xdr:cNvPr id="63" name="テキスト ボックス 64"/>
        <xdr:cNvSpPr txBox="1">
          <a:spLocks noChangeArrowheads="1"/>
        </xdr:cNvSpPr>
      </xdr:nvSpPr>
      <xdr:spPr>
        <a:xfrm>
          <a:off x="2486025" y="7267575"/>
          <a:ext cx="2390775" cy="3905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PｺﾞｼｯｸM"/>
              <a:ea typeface="HGPｺﾞｼｯｸM"/>
              <a:cs typeface="HGPｺﾞｼｯｸM"/>
            </a:rPr>
            <a:t>"H</a:t>
          </a:r>
          <a:r>
            <a:rPr lang="en-US" cap="none" sz="900" b="0" i="0" u="none" baseline="0">
              <a:solidFill>
                <a:srgbClr val="000000"/>
              </a:solidFill>
              <a:latin typeface="Cambria Math"/>
              <a:ea typeface="Cambria Math"/>
              <a:cs typeface="Cambria Math"/>
            </a:rPr>
            <a:t>" _"2" </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α</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"B</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ボ</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π</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EI</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L</a:t>
          </a:r>
          <a:r>
            <a:rPr lang="en-US" cap="none" sz="900" b="0" i="0" u="none" baseline="0">
              <a:solidFill>
                <a:srgbClr val="000000"/>
              </a:solidFill>
              <a:latin typeface="Cambria Math"/>
              <a:ea typeface="Cambria Math"/>
              <a:cs typeface="Cambria Math"/>
            </a:rPr>
            <a:t>" </a:t>
          </a:r>
          <a:r>
            <a:rPr lang="en-US" cap="none" sz="900" b="0" i="0" u="none" baseline="0">
              <a:solidFill>
                <a:srgbClr val="000000"/>
              </a:solidFill>
              <a:latin typeface="HGPｺﾞｼｯｸM"/>
              <a:ea typeface="HGPｺﾞｼｯｸM"/>
              <a:cs typeface="HGPｺﾞｼｯｸM"/>
            </a:rPr>
            <a:t>ボ</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HGPｺﾞｼｯｸM"/>
              <a:ea typeface="HGPｺﾞｼｯｸM"/>
              <a:cs typeface="HGPｺﾞｼｯｸM"/>
            </a:rPr>
            <a:t>2</a:t>
          </a:r>
          <a:r>
            <a:rPr lang="en-US" cap="none" sz="900" b="0" i="0" u="none" baseline="0">
              <a:solidFill>
                <a:srgbClr val="000000"/>
              </a:solidFill>
              <a:latin typeface="Cambria Math"/>
              <a:ea typeface="Cambria Math"/>
              <a:cs typeface="Cambria Math"/>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2</xdr:row>
      <xdr:rowOff>0</xdr:rowOff>
    </xdr:from>
    <xdr:to>
      <xdr:col>16</xdr:col>
      <xdr:colOff>200025</xdr:colOff>
      <xdr:row>7</xdr:row>
      <xdr:rowOff>209550</xdr:rowOff>
    </xdr:to>
    <xdr:sp>
      <xdr:nvSpPr>
        <xdr:cNvPr id="1" name="正方形/長方形 5"/>
        <xdr:cNvSpPr>
          <a:spLocks/>
        </xdr:cNvSpPr>
      </xdr:nvSpPr>
      <xdr:spPr>
        <a:xfrm>
          <a:off x="8153400" y="561975"/>
          <a:ext cx="3352800" cy="17526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メニュー画面へ戻る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計算ソフト（一般タイプ）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640</a:t>
          </a:r>
          <a:r>
            <a:rPr lang="en-US" cap="none" sz="1100" b="0" i="0" u="none" baseline="0">
              <a:solidFill>
                <a:srgbClr val="000000"/>
              </a:solidFill>
            </a:rPr>
            <a:t>）</a:t>
          </a:r>
        </a:p>
      </xdr:txBody>
    </xdr:sp>
    <xdr:clientData/>
  </xdr:twoCellAnchor>
  <xdr:twoCellAnchor>
    <xdr:from>
      <xdr:col>1</xdr:col>
      <xdr:colOff>85725</xdr:colOff>
      <xdr:row>33</xdr:row>
      <xdr:rowOff>47625</xdr:rowOff>
    </xdr:from>
    <xdr:to>
      <xdr:col>2</xdr:col>
      <xdr:colOff>0</xdr:colOff>
      <xdr:row>33</xdr:row>
      <xdr:rowOff>200025</xdr:rowOff>
    </xdr:to>
    <xdr:sp>
      <xdr:nvSpPr>
        <xdr:cNvPr id="2" name="正方形/長方形 2"/>
        <xdr:cNvSpPr>
          <a:spLocks/>
        </xdr:cNvSpPr>
      </xdr:nvSpPr>
      <xdr:spPr>
        <a:xfrm>
          <a:off x="390525" y="10163175"/>
          <a:ext cx="628650" cy="152400"/>
        </a:xfrm>
        <a:prstGeom prst="rect">
          <a:avLst/>
        </a:prstGeom>
        <a:solidFill>
          <a:srgbClr val="B7DEE8"/>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209550</xdr:colOff>
      <xdr:row>2</xdr:row>
      <xdr:rowOff>209550</xdr:rowOff>
    </xdr:from>
    <xdr:to>
      <xdr:col>13</xdr:col>
      <xdr:colOff>866775</xdr:colOff>
      <xdr:row>3</xdr:row>
      <xdr:rowOff>104775</xdr:rowOff>
    </xdr:to>
    <xdr:sp>
      <xdr:nvSpPr>
        <xdr:cNvPr id="3" name="正方形/長方形 10">
          <a:hlinkClick r:id="rId1"/>
        </xdr:cNvPr>
        <xdr:cNvSpPr>
          <a:spLocks/>
        </xdr:cNvSpPr>
      </xdr:nvSpPr>
      <xdr:spPr>
        <a:xfrm>
          <a:off x="8362950" y="771525"/>
          <a:ext cx="657225" cy="219075"/>
        </a:xfrm>
        <a:prstGeom prst="rect">
          <a:avLst/>
        </a:prstGeom>
        <a:solidFill>
          <a:srgbClr val="FF000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13</xdr:col>
      <xdr:colOff>209550</xdr:colOff>
      <xdr:row>4</xdr:row>
      <xdr:rowOff>228600</xdr:rowOff>
    </xdr:from>
    <xdr:to>
      <xdr:col>13</xdr:col>
      <xdr:colOff>866775</xdr:colOff>
      <xdr:row>5</xdr:row>
      <xdr:rowOff>95250</xdr:rowOff>
    </xdr:to>
    <xdr:sp>
      <xdr:nvSpPr>
        <xdr:cNvPr id="4" name="正方形/長方形 11">
          <a:hlinkClick r:id="rId2"/>
        </xdr:cNvPr>
        <xdr:cNvSpPr>
          <a:spLocks/>
        </xdr:cNvSpPr>
      </xdr:nvSpPr>
      <xdr:spPr>
        <a:xfrm>
          <a:off x="8362950" y="1295400"/>
          <a:ext cx="657225" cy="219075"/>
        </a:xfrm>
        <a:prstGeom prst="rect">
          <a:avLst/>
        </a:prstGeom>
        <a:solidFill>
          <a:srgbClr val="E46C0A"/>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13</xdr:col>
      <xdr:colOff>209550</xdr:colOff>
      <xdr:row>6</xdr:row>
      <xdr:rowOff>57150</xdr:rowOff>
    </xdr:from>
    <xdr:to>
      <xdr:col>13</xdr:col>
      <xdr:colOff>866775</xdr:colOff>
      <xdr:row>6</xdr:row>
      <xdr:rowOff>247650</xdr:rowOff>
    </xdr:to>
    <xdr:sp>
      <xdr:nvSpPr>
        <xdr:cNvPr id="5" name="正方形/長方形 8">
          <a:hlinkClick r:id="rId3"/>
        </xdr:cNvPr>
        <xdr:cNvSpPr>
          <a:spLocks/>
        </xdr:cNvSpPr>
      </xdr:nvSpPr>
      <xdr:spPr>
        <a:xfrm>
          <a:off x="8362950" y="1819275"/>
          <a:ext cx="657225" cy="190500"/>
        </a:xfrm>
        <a:prstGeom prst="rect">
          <a:avLst/>
        </a:prstGeom>
        <a:solidFill>
          <a:srgbClr val="FCD5B5"/>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2</xdr:row>
      <xdr:rowOff>0</xdr:rowOff>
    </xdr:from>
    <xdr:to>
      <xdr:col>14</xdr:col>
      <xdr:colOff>200025</xdr:colOff>
      <xdr:row>7</xdr:row>
      <xdr:rowOff>209550</xdr:rowOff>
    </xdr:to>
    <xdr:sp>
      <xdr:nvSpPr>
        <xdr:cNvPr id="1" name="正方形/長方形 39"/>
        <xdr:cNvSpPr>
          <a:spLocks/>
        </xdr:cNvSpPr>
      </xdr:nvSpPr>
      <xdr:spPr>
        <a:xfrm>
          <a:off x="8153400" y="561975"/>
          <a:ext cx="3352800" cy="17526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メニュー画面へ戻る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計算ソフト（一般タイプ）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ブレース選定例（グリッドタイプ</a:t>
          </a:r>
          <a:r>
            <a:rPr lang="en-US" cap="none" sz="1100" b="0" i="0" u="none" baseline="0">
              <a:solidFill>
                <a:srgbClr val="000000"/>
              </a:solidFill>
            </a:rPr>
            <a:t>600</a:t>
          </a:r>
          <a:r>
            <a:rPr lang="en-US" cap="none" sz="1100" b="0" i="0" u="none" baseline="0">
              <a:solidFill>
                <a:srgbClr val="000000"/>
              </a:solidFill>
            </a:rPr>
            <a:t>）</a:t>
          </a:r>
        </a:p>
      </xdr:txBody>
    </xdr:sp>
    <xdr:clientData/>
  </xdr:twoCellAnchor>
  <xdr:twoCellAnchor>
    <xdr:from>
      <xdr:col>6</xdr:col>
      <xdr:colOff>0</xdr:colOff>
      <xdr:row>30</xdr:row>
      <xdr:rowOff>9525</xdr:rowOff>
    </xdr:from>
    <xdr:to>
      <xdr:col>7</xdr:col>
      <xdr:colOff>0</xdr:colOff>
      <xdr:row>32</xdr:row>
      <xdr:rowOff>19050</xdr:rowOff>
    </xdr:to>
    <xdr:sp>
      <xdr:nvSpPr>
        <xdr:cNvPr id="2" name="直線コネクタ 2"/>
        <xdr:cNvSpPr>
          <a:spLocks/>
        </xdr:cNvSpPr>
      </xdr:nvSpPr>
      <xdr:spPr>
        <a:xfrm flipH="1">
          <a:off x="5095875" y="9324975"/>
          <a:ext cx="657225" cy="5905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33</xdr:row>
      <xdr:rowOff>38100</xdr:rowOff>
    </xdr:from>
    <xdr:to>
      <xdr:col>1</xdr:col>
      <xdr:colOff>638175</xdr:colOff>
      <xdr:row>33</xdr:row>
      <xdr:rowOff>190500</xdr:rowOff>
    </xdr:to>
    <xdr:sp>
      <xdr:nvSpPr>
        <xdr:cNvPr id="3" name="正方形/長方形 3"/>
        <xdr:cNvSpPr>
          <a:spLocks/>
        </xdr:cNvSpPr>
      </xdr:nvSpPr>
      <xdr:spPr>
        <a:xfrm>
          <a:off x="390525" y="10172700"/>
          <a:ext cx="552450" cy="152400"/>
        </a:xfrm>
        <a:prstGeom prst="rect">
          <a:avLst/>
        </a:prstGeom>
        <a:solidFill>
          <a:srgbClr val="B7DEE8"/>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4</xdr:row>
      <xdr:rowOff>0</xdr:rowOff>
    </xdr:from>
    <xdr:ext cx="200025" cy="266700"/>
    <xdr:sp fLocksText="0">
      <xdr:nvSpPr>
        <xdr:cNvPr id="4" name="テキスト ボックス 4"/>
        <xdr:cNvSpPr txBox="1">
          <a:spLocks noChangeArrowheads="1"/>
        </xdr:cNvSpPr>
      </xdr:nvSpPr>
      <xdr:spPr>
        <a:xfrm>
          <a:off x="13030200" y="10477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xdr:row>
      <xdr:rowOff>0</xdr:rowOff>
    </xdr:from>
    <xdr:ext cx="200025" cy="266700"/>
    <xdr:sp fLocksText="0">
      <xdr:nvSpPr>
        <xdr:cNvPr id="5" name="テキスト ボックス 35"/>
        <xdr:cNvSpPr txBox="1">
          <a:spLocks noChangeArrowheads="1"/>
        </xdr:cNvSpPr>
      </xdr:nvSpPr>
      <xdr:spPr>
        <a:xfrm>
          <a:off x="13030200" y="10477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11</xdr:col>
      <xdr:colOff>209550</xdr:colOff>
      <xdr:row>2</xdr:row>
      <xdr:rowOff>200025</xdr:rowOff>
    </xdr:from>
    <xdr:to>
      <xdr:col>11</xdr:col>
      <xdr:colOff>866775</xdr:colOff>
      <xdr:row>3</xdr:row>
      <xdr:rowOff>104775</xdr:rowOff>
    </xdr:to>
    <xdr:sp>
      <xdr:nvSpPr>
        <xdr:cNvPr id="6" name="正方形/長方形 43">
          <a:hlinkClick r:id="rId1"/>
        </xdr:cNvPr>
        <xdr:cNvSpPr>
          <a:spLocks/>
        </xdr:cNvSpPr>
      </xdr:nvSpPr>
      <xdr:spPr>
        <a:xfrm>
          <a:off x="8362950" y="762000"/>
          <a:ext cx="657225" cy="209550"/>
        </a:xfrm>
        <a:prstGeom prst="rect">
          <a:avLst/>
        </a:prstGeom>
        <a:solidFill>
          <a:srgbClr val="FF0000"/>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11</xdr:col>
      <xdr:colOff>209550</xdr:colOff>
      <xdr:row>4</xdr:row>
      <xdr:rowOff>228600</xdr:rowOff>
    </xdr:from>
    <xdr:to>
      <xdr:col>11</xdr:col>
      <xdr:colOff>866775</xdr:colOff>
      <xdr:row>5</xdr:row>
      <xdr:rowOff>95250</xdr:rowOff>
    </xdr:to>
    <xdr:sp>
      <xdr:nvSpPr>
        <xdr:cNvPr id="7" name="正方形/長方形 44">
          <a:hlinkClick r:id="rId2"/>
        </xdr:cNvPr>
        <xdr:cNvSpPr>
          <a:spLocks/>
        </xdr:cNvSpPr>
      </xdr:nvSpPr>
      <xdr:spPr>
        <a:xfrm>
          <a:off x="8362950" y="1276350"/>
          <a:ext cx="657225" cy="219075"/>
        </a:xfrm>
        <a:prstGeom prst="rect">
          <a:avLst/>
        </a:prstGeom>
        <a:solidFill>
          <a:srgbClr val="E46C0A"/>
        </a:solidFill>
        <a:ln w="25400" cmpd="sng">
          <a:noFill/>
        </a:ln>
      </xdr:spPr>
      <xdr:txBody>
        <a:bodyPr vertOverflow="clip" wrap="square" anchor="ctr"/>
        <a:p>
          <a:pPr algn="ctr">
            <a:defRPr/>
          </a:pPr>
          <a:r>
            <a:rPr lang="en-US" cap="none" sz="1000" b="0" i="0" u="none" baseline="0">
              <a:solidFill>
                <a:srgbClr val="FFFFFF"/>
              </a:solidFill>
            </a:rPr>
            <a:t>Click</a:t>
          </a:r>
        </a:p>
      </xdr:txBody>
    </xdr:sp>
    <xdr:clientData/>
  </xdr:twoCellAnchor>
  <xdr:twoCellAnchor editAs="absolute">
    <xdr:from>
      <xdr:col>11</xdr:col>
      <xdr:colOff>209550</xdr:colOff>
      <xdr:row>6</xdr:row>
      <xdr:rowOff>66675</xdr:rowOff>
    </xdr:from>
    <xdr:to>
      <xdr:col>11</xdr:col>
      <xdr:colOff>866775</xdr:colOff>
      <xdr:row>6</xdr:row>
      <xdr:rowOff>266700</xdr:rowOff>
    </xdr:to>
    <xdr:sp>
      <xdr:nvSpPr>
        <xdr:cNvPr id="8" name="正方形/長方形 40">
          <a:hlinkClick r:id="rId3"/>
        </xdr:cNvPr>
        <xdr:cNvSpPr>
          <a:spLocks/>
        </xdr:cNvSpPr>
      </xdr:nvSpPr>
      <xdr:spPr>
        <a:xfrm>
          <a:off x="8362950" y="1819275"/>
          <a:ext cx="657225" cy="200025"/>
        </a:xfrm>
        <a:prstGeom prst="rect">
          <a:avLst/>
        </a:prstGeom>
        <a:solidFill>
          <a:srgbClr val="F79646"/>
        </a:solidFill>
        <a:ln w="25400" cmpd="sng">
          <a:noFill/>
        </a:ln>
      </xdr:spPr>
      <xdr:txBody>
        <a:bodyPr vertOverflow="clip" wrap="square" anchor="ctr"/>
        <a:p>
          <a:pPr algn="ctr">
            <a:defRPr/>
          </a:pPr>
          <a:r>
            <a:rPr lang="en-US" cap="none" sz="1000" b="0" i="0" u="none" baseline="0">
              <a:solidFill>
                <a:srgbClr val="000000"/>
              </a:solidFill>
            </a:rPr>
            <a:t>Click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2:Q42"/>
  <sheetViews>
    <sheetView showGridLines="0" tabSelected="1" zoomScale="85" zoomScaleNormal="85" zoomScaleSheetLayoutView="100" zoomScalePageLayoutView="0" workbookViewId="0" topLeftCell="A1">
      <selection activeCell="N17" sqref="N17"/>
    </sheetView>
  </sheetViews>
  <sheetFormatPr defaultColWidth="9.00390625" defaultRowHeight="15" customHeight="1"/>
  <cols>
    <col min="1" max="1" width="0.875" style="117" customWidth="1"/>
    <col min="2" max="16384" width="9.00390625" style="117" customWidth="1"/>
  </cols>
  <sheetData>
    <row r="1" ht="4.5" customHeight="1"/>
    <row r="2" spans="2:17" ht="15" customHeight="1">
      <c r="B2" s="272" t="s">
        <v>224</v>
      </c>
      <c r="C2" s="273"/>
      <c r="D2" s="273"/>
      <c r="E2" s="273"/>
      <c r="F2" s="273"/>
      <c r="G2" s="273"/>
      <c r="H2" s="273"/>
      <c r="I2" s="273"/>
      <c r="J2" s="273"/>
      <c r="K2" s="273"/>
      <c r="L2" s="273"/>
      <c r="M2" s="273"/>
      <c r="N2" s="273"/>
      <c r="O2" s="273"/>
      <c r="P2" s="273"/>
      <c r="Q2" s="274"/>
    </row>
    <row r="3" spans="2:17" ht="15" customHeight="1">
      <c r="B3" s="275"/>
      <c r="C3" s="276"/>
      <c r="D3" s="276"/>
      <c r="E3" s="276"/>
      <c r="F3" s="276"/>
      <c r="G3" s="276"/>
      <c r="H3" s="276"/>
      <c r="I3" s="276"/>
      <c r="J3" s="276"/>
      <c r="K3" s="276"/>
      <c r="L3" s="276"/>
      <c r="M3" s="276"/>
      <c r="N3" s="276"/>
      <c r="O3" s="276"/>
      <c r="P3" s="276"/>
      <c r="Q3" s="277"/>
    </row>
    <row r="4" spans="2:17" ht="15" customHeight="1">
      <c r="B4" s="118"/>
      <c r="C4" s="14"/>
      <c r="D4" s="14"/>
      <c r="E4" s="14"/>
      <c r="F4" s="14"/>
      <c r="G4" s="14"/>
      <c r="H4" s="14"/>
      <c r="I4" s="14"/>
      <c r="J4" s="14"/>
      <c r="K4" s="14"/>
      <c r="L4" s="14"/>
      <c r="M4" s="14"/>
      <c r="N4" s="14"/>
      <c r="O4" s="14"/>
      <c r="P4" s="14"/>
      <c r="Q4" s="119"/>
    </row>
    <row r="5" spans="2:17" ht="15" customHeight="1">
      <c r="B5" s="118"/>
      <c r="C5" s="14"/>
      <c r="D5" s="14"/>
      <c r="E5" s="14" t="s">
        <v>161</v>
      </c>
      <c r="F5" s="14"/>
      <c r="G5" s="14"/>
      <c r="H5" s="14"/>
      <c r="I5" s="14"/>
      <c r="J5" s="14"/>
      <c r="K5" s="14"/>
      <c r="L5" s="14"/>
      <c r="M5" s="14"/>
      <c r="N5" s="14"/>
      <c r="O5" s="14"/>
      <c r="P5" s="14"/>
      <c r="Q5" s="119"/>
    </row>
    <row r="6" spans="2:17" ht="15" customHeight="1">
      <c r="B6" s="118"/>
      <c r="C6" s="14"/>
      <c r="D6" s="14"/>
      <c r="E6" s="14" t="s">
        <v>158</v>
      </c>
      <c r="F6" s="14"/>
      <c r="G6" s="14"/>
      <c r="H6" s="14"/>
      <c r="I6" s="14"/>
      <c r="J6" s="14"/>
      <c r="K6" s="14"/>
      <c r="L6" s="14"/>
      <c r="M6" s="14"/>
      <c r="N6" s="14"/>
      <c r="O6" s="14"/>
      <c r="P6" s="14"/>
      <c r="Q6" s="119"/>
    </row>
    <row r="7" spans="2:17" ht="15" customHeight="1">
      <c r="B7" s="118"/>
      <c r="C7" s="14"/>
      <c r="D7" s="14"/>
      <c r="E7" s="14"/>
      <c r="F7" s="14"/>
      <c r="G7" s="14"/>
      <c r="H7" s="14"/>
      <c r="I7" s="14"/>
      <c r="J7" s="14"/>
      <c r="K7" s="14"/>
      <c r="L7" s="14"/>
      <c r="M7" s="14"/>
      <c r="N7" s="14"/>
      <c r="O7" s="14"/>
      <c r="P7" s="14"/>
      <c r="Q7" s="119"/>
    </row>
    <row r="8" spans="2:17" ht="15" customHeight="1">
      <c r="B8" s="118"/>
      <c r="C8" s="14"/>
      <c r="D8" s="14"/>
      <c r="E8" s="120" t="s">
        <v>162</v>
      </c>
      <c r="F8" s="14"/>
      <c r="G8" s="14"/>
      <c r="H8" s="14"/>
      <c r="I8" s="14"/>
      <c r="J8" s="14"/>
      <c r="K8" s="14"/>
      <c r="L8" s="14"/>
      <c r="M8" s="14"/>
      <c r="N8" s="14"/>
      <c r="O8" s="14"/>
      <c r="P8" s="14"/>
      <c r="Q8" s="119"/>
    </row>
    <row r="9" spans="2:17" ht="15" customHeight="1">
      <c r="B9" s="118"/>
      <c r="C9" s="14"/>
      <c r="D9" s="14"/>
      <c r="E9" s="121" t="s">
        <v>160</v>
      </c>
      <c r="F9" s="14"/>
      <c r="G9" s="14"/>
      <c r="H9" s="14"/>
      <c r="I9" s="14"/>
      <c r="J9" s="14"/>
      <c r="K9" s="14"/>
      <c r="L9" s="14"/>
      <c r="M9" s="14"/>
      <c r="N9" s="14"/>
      <c r="O9" s="14"/>
      <c r="P9" s="14"/>
      <c r="Q9" s="119"/>
    </row>
    <row r="10" spans="2:17" ht="15" customHeight="1">
      <c r="B10" s="118"/>
      <c r="C10" s="14"/>
      <c r="D10" s="14"/>
      <c r="E10" s="120" t="s">
        <v>163</v>
      </c>
      <c r="F10" s="14"/>
      <c r="G10" s="14"/>
      <c r="H10" s="14"/>
      <c r="I10" s="14"/>
      <c r="J10" s="14"/>
      <c r="K10" s="14"/>
      <c r="L10" s="14"/>
      <c r="M10" s="14"/>
      <c r="N10" s="14"/>
      <c r="O10" s="14"/>
      <c r="P10" s="14"/>
      <c r="Q10" s="119"/>
    </row>
    <row r="11" spans="2:17" ht="15" customHeight="1" hidden="1">
      <c r="B11" s="118"/>
      <c r="C11" s="14"/>
      <c r="D11" s="14"/>
      <c r="E11" s="14"/>
      <c r="F11" s="58" t="s">
        <v>159</v>
      </c>
      <c r="G11" s="122" t="s">
        <v>91</v>
      </c>
      <c r="H11" s="123" t="s">
        <v>9</v>
      </c>
      <c r="I11" s="124"/>
      <c r="J11" s="125"/>
      <c r="K11" s="14"/>
      <c r="L11" s="14"/>
      <c r="M11" s="14"/>
      <c r="N11" s="14"/>
      <c r="O11" s="14"/>
      <c r="P11" s="14"/>
      <c r="Q11" s="119"/>
    </row>
    <row r="12" spans="2:17" ht="15" customHeight="1" hidden="1">
      <c r="B12" s="118"/>
      <c r="C12" s="14"/>
      <c r="D12" s="14"/>
      <c r="E12" s="14"/>
      <c r="F12" s="14"/>
      <c r="G12" s="126" t="s">
        <v>92</v>
      </c>
      <c r="H12" s="29" t="s">
        <v>48</v>
      </c>
      <c r="I12" s="14"/>
      <c r="J12" s="119"/>
      <c r="K12" s="14"/>
      <c r="L12" s="14"/>
      <c r="M12" s="14"/>
      <c r="N12" s="14"/>
      <c r="O12" s="14"/>
      <c r="P12" s="14"/>
      <c r="Q12" s="119"/>
    </row>
    <row r="13" spans="2:17" ht="15" customHeight="1" hidden="1">
      <c r="B13" s="118"/>
      <c r="C13" s="14"/>
      <c r="D13" s="14"/>
      <c r="E13" s="14"/>
      <c r="F13" s="14"/>
      <c r="G13" s="126" t="s">
        <v>93</v>
      </c>
      <c r="H13" s="29" t="s">
        <v>49</v>
      </c>
      <c r="I13" s="14"/>
      <c r="J13" s="119"/>
      <c r="K13" s="14"/>
      <c r="L13" s="14"/>
      <c r="M13" s="14"/>
      <c r="N13" s="14"/>
      <c r="O13" s="14"/>
      <c r="P13" s="14"/>
      <c r="Q13" s="119"/>
    </row>
    <row r="14" spans="2:17" ht="15" customHeight="1" hidden="1">
      <c r="B14" s="118"/>
      <c r="C14" s="14"/>
      <c r="D14" s="14"/>
      <c r="E14" s="14"/>
      <c r="F14" s="14"/>
      <c r="G14" s="126" t="s">
        <v>94</v>
      </c>
      <c r="H14" s="29" t="s">
        <v>10</v>
      </c>
      <c r="I14" s="14"/>
      <c r="J14" s="119"/>
      <c r="K14" s="14"/>
      <c r="L14" s="14"/>
      <c r="M14" s="14"/>
      <c r="N14" s="14"/>
      <c r="O14" s="14"/>
      <c r="P14" s="14"/>
      <c r="Q14" s="119"/>
    </row>
    <row r="15" spans="2:17" ht="15" customHeight="1" hidden="1">
      <c r="B15" s="118"/>
      <c r="C15" s="14"/>
      <c r="D15" s="14"/>
      <c r="E15" s="14"/>
      <c r="F15" s="14"/>
      <c r="G15" s="126" t="s">
        <v>95</v>
      </c>
      <c r="H15" s="29" t="s">
        <v>70</v>
      </c>
      <c r="I15" s="14"/>
      <c r="J15" s="119"/>
      <c r="K15" s="14"/>
      <c r="L15" s="14"/>
      <c r="M15" s="14"/>
      <c r="N15" s="14"/>
      <c r="O15" s="14"/>
      <c r="P15" s="14"/>
      <c r="Q15" s="119"/>
    </row>
    <row r="16" spans="2:17" ht="15" customHeight="1" hidden="1">
      <c r="B16" s="118"/>
      <c r="C16" s="14"/>
      <c r="D16" s="14"/>
      <c r="E16" s="14"/>
      <c r="F16" s="14"/>
      <c r="G16" s="127" t="s">
        <v>96</v>
      </c>
      <c r="H16" s="128" t="s">
        <v>11</v>
      </c>
      <c r="I16" s="129"/>
      <c r="J16" s="130"/>
      <c r="K16" s="14"/>
      <c r="L16" s="14"/>
      <c r="M16" s="14"/>
      <c r="N16" s="14"/>
      <c r="O16" s="14"/>
      <c r="P16" s="14"/>
      <c r="Q16" s="119"/>
    </row>
    <row r="17" spans="2:17" ht="15" customHeight="1">
      <c r="B17" s="118"/>
      <c r="C17" s="14"/>
      <c r="D17" s="14"/>
      <c r="E17" s="14"/>
      <c r="F17" s="14"/>
      <c r="G17" s="14"/>
      <c r="H17" s="14"/>
      <c r="I17" s="14"/>
      <c r="J17" s="14"/>
      <c r="K17" s="14"/>
      <c r="L17" s="14"/>
      <c r="M17" s="14"/>
      <c r="N17" s="14"/>
      <c r="O17" s="14"/>
      <c r="P17" s="14"/>
      <c r="Q17" s="119"/>
    </row>
    <row r="18" spans="2:17" ht="15" customHeight="1">
      <c r="B18" s="118"/>
      <c r="C18" s="14"/>
      <c r="D18" s="131" t="s">
        <v>181</v>
      </c>
      <c r="E18" s="132"/>
      <c r="F18" s="132"/>
      <c r="G18" s="132"/>
      <c r="H18" s="132"/>
      <c r="I18" s="132"/>
      <c r="J18" s="132"/>
      <c r="K18" s="132"/>
      <c r="L18" s="132"/>
      <c r="M18" s="132"/>
      <c r="N18" s="132"/>
      <c r="O18" s="132"/>
      <c r="P18" s="132"/>
      <c r="Q18" s="133"/>
    </row>
    <row r="19" spans="2:17" ht="15" customHeight="1">
      <c r="B19" s="118"/>
      <c r="C19" s="14"/>
      <c r="D19" s="14"/>
      <c r="E19" s="134"/>
      <c r="F19" s="14"/>
      <c r="G19" s="14"/>
      <c r="H19" s="14"/>
      <c r="I19" s="14"/>
      <c r="J19" s="14"/>
      <c r="K19" s="14"/>
      <c r="L19" s="14"/>
      <c r="M19" s="14"/>
      <c r="N19" s="14"/>
      <c r="O19" s="14"/>
      <c r="P19" s="14"/>
      <c r="Q19" s="119"/>
    </row>
    <row r="20" spans="2:17" ht="15" customHeight="1" hidden="1">
      <c r="B20" s="118"/>
      <c r="C20" s="14"/>
      <c r="D20" s="14"/>
      <c r="E20" s="14" t="s">
        <v>13</v>
      </c>
      <c r="F20" s="14"/>
      <c r="G20" s="44" t="s">
        <v>182</v>
      </c>
      <c r="H20" s="14" t="s">
        <v>183</v>
      </c>
      <c r="I20" s="14"/>
      <c r="J20" s="14"/>
      <c r="K20" s="14"/>
      <c r="L20" s="14"/>
      <c r="N20" s="14"/>
      <c r="O20" s="14"/>
      <c r="P20" s="14"/>
      <c r="Q20" s="119"/>
    </row>
    <row r="21" spans="2:17" ht="15" customHeight="1" hidden="1">
      <c r="B21" s="118"/>
      <c r="C21" s="14"/>
      <c r="D21" s="14"/>
      <c r="E21" s="14" t="s">
        <v>14</v>
      </c>
      <c r="F21" s="14"/>
      <c r="G21" s="44" t="s">
        <v>184</v>
      </c>
      <c r="H21" s="14" t="s">
        <v>185</v>
      </c>
      <c r="I21" s="14"/>
      <c r="J21" s="14"/>
      <c r="K21" s="14"/>
      <c r="L21" s="134" t="s">
        <v>24</v>
      </c>
      <c r="N21" s="14"/>
      <c r="O21" s="14"/>
      <c r="P21" s="14"/>
      <c r="Q21" s="119"/>
    </row>
    <row r="22" spans="2:17" ht="15" customHeight="1">
      <c r="B22" s="118"/>
      <c r="C22" s="14"/>
      <c r="D22" s="14"/>
      <c r="E22" s="14"/>
      <c r="F22" s="14"/>
      <c r="G22" s="14"/>
      <c r="H22" s="14"/>
      <c r="I22" s="14"/>
      <c r="J22" s="14"/>
      <c r="K22" s="14"/>
      <c r="L22" s="14"/>
      <c r="M22" s="14"/>
      <c r="N22" s="14"/>
      <c r="O22" s="14"/>
      <c r="P22" s="14"/>
      <c r="Q22" s="119"/>
    </row>
    <row r="23" spans="2:17" ht="15" customHeight="1">
      <c r="B23" s="118"/>
      <c r="C23" s="14"/>
      <c r="D23" s="14"/>
      <c r="E23" s="14"/>
      <c r="F23" s="14"/>
      <c r="G23" s="14"/>
      <c r="H23" s="14"/>
      <c r="I23" s="93" t="s">
        <v>209</v>
      </c>
      <c r="J23" s="14"/>
      <c r="K23" s="14"/>
      <c r="L23" s="14"/>
      <c r="M23" s="134" t="s">
        <v>218</v>
      </c>
      <c r="N23" s="14"/>
      <c r="O23" s="14"/>
      <c r="P23" s="14"/>
      <c r="Q23" s="119"/>
    </row>
    <row r="24" spans="2:17" ht="15" customHeight="1">
      <c r="B24" s="118"/>
      <c r="C24" s="14"/>
      <c r="D24" s="14"/>
      <c r="E24" s="14"/>
      <c r="F24" s="14"/>
      <c r="G24" s="14"/>
      <c r="H24" s="14"/>
      <c r="I24" s="14"/>
      <c r="J24" s="14"/>
      <c r="K24" s="14"/>
      <c r="L24" s="14"/>
      <c r="M24" s="14"/>
      <c r="N24" s="14"/>
      <c r="O24" s="14"/>
      <c r="P24" s="14"/>
      <c r="Q24" s="119"/>
    </row>
    <row r="25" spans="2:17" ht="15" customHeight="1">
      <c r="B25" s="118"/>
      <c r="C25" s="14"/>
      <c r="D25" s="14"/>
      <c r="E25" s="14"/>
      <c r="F25" s="14"/>
      <c r="G25" s="14"/>
      <c r="H25" s="14"/>
      <c r="I25" s="93" t="s">
        <v>156</v>
      </c>
      <c r="J25" s="14"/>
      <c r="K25" s="14"/>
      <c r="L25" s="14"/>
      <c r="M25" s="14"/>
      <c r="N25" s="14"/>
      <c r="O25" s="14"/>
      <c r="P25" s="14"/>
      <c r="Q25" s="119"/>
    </row>
    <row r="26" spans="2:17" ht="15" customHeight="1">
      <c r="B26" s="118"/>
      <c r="C26" s="14"/>
      <c r="D26" s="14"/>
      <c r="E26" s="14"/>
      <c r="F26" s="14"/>
      <c r="G26" s="14"/>
      <c r="H26" s="14"/>
      <c r="I26" s="14"/>
      <c r="J26" s="14"/>
      <c r="K26" s="14"/>
      <c r="L26" s="14"/>
      <c r="M26" s="14"/>
      <c r="N26" s="14"/>
      <c r="O26" s="14"/>
      <c r="P26" s="14"/>
      <c r="Q26" s="119"/>
    </row>
    <row r="27" spans="2:17" ht="15" customHeight="1">
      <c r="B27" s="118"/>
      <c r="C27" s="14"/>
      <c r="D27" s="14"/>
      <c r="E27" s="14"/>
      <c r="F27" s="14"/>
      <c r="G27" s="14"/>
      <c r="H27" s="14"/>
      <c r="I27" s="93" t="s">
        <v>157</v>
      </c>
      <c r="J27" s="14"/>
      <c r="K27" s="14"/>
      <c r="L27" s="14"/>
      <c r="M27" s="14"/>
      <c r="N27" s="14"/>
      <c r="O27" s="14"/>
      <c r="P27" s="14"/>
      <c r="Q27" s="119"/>
    </row>
    <row r="28" spans="2:17" ht="15" customHeight="1">
      <c r="B28" s="118"/>
      <c r="C28" s="14"/>
      <c r="D28" s="14"/>
      <c r="E28" s="14"/>
      <c r="F28" s="14"/>
      <c r="G28" s="14"/>
      <c r="H28" s="14"/>
      <c r="I28" s="14"/>
      <c r="J28" s="14"/>
      <c r="K28" s="14"/>
      <c r="L28" s="14"/>
      <c r="M28" s="14"/>
      <c r="N28" s="14"/>
      <c r="O28" s="14"/>
      <c r="P28" s="14"/>
      <c r="Q28" s="119"/>
    </row>
    <row r="29" spans="2:17" ht="15" customHeight="1">
      <c r="B29" s="118"/>
      <c r="C29" s="14"/>
      <c r="D29" s="14"/>
      <c r="E29" s="14"/>
      <c r="F29" s="14"/>
      <c r="G29" s="14"/>
      <c r="H29" s="14"/>
      <c r="I29" s="14"/>
      <c r="J29" s="14"/>
      <c r="K29" s="14"/>
      <c r="L29" s="14"/>
      <c r="M29" s="14"/>
      <c r="N29" s="14"/>
      <c r="O29" s="14"/>
      <c r="P29" s="14"/>
      <c r="Q29" s="119"/>
    </row>
    <row r="30" spans="2:17" ht="15" customHeight="1">
      <c r="B30" s="118"/>
      <c r="C30" s="14"/>
      <c r="D30" s="135" t="s">
        <v>58</v>
      </c>
      <c r="E30" s="136"/>
      <c r="F30" s="136"/>
      <c r="G30" s="136"/>
      <c r="H30" s="136"/>
      <c r="I30" s="136"/>
      <c r="J30" s="136"/>
      <c r="K30" s="136"/>
      <c r="L30" s="136"/>
      <c r="M30" s="136"/>
      <c r="N30" s="136"/>
      <c r="O30" s="136"/>
      <c r="P30" s="136"/>
      <c r="Q30" s="137"/>
    </row>
    <row r="31" spans="2:17" ht="15" customHeight="1">
      <c r="B31" s="118"/>
      <c r="C31" s="14"/>
      <c r="D31" s="14"/>
      <c r="E31" s="14"/>
      <c r="F31" s="14"/>
      <c r="G31" s="14"/>
      <c r="H31" s="14"/>
      <c r="I31" s="14"/>
      <c r="J31" s="14"/>
      <c r="K31" s="14"/>
      <c r="L31" s="14"/>
      <c r="M31" s="14"/>
      <c r="N31" s="14"/>
      <c r="O31" s="14"/>
      <c r="P31" s="14"/>
      <c r="Q31" s="119"/>
    </row>
    <row r="32" spans="2:17" ht="15" customHeight="1" hidden="1">
      <c r="B32" s="118"/>
      <c r="C32" s="14"/>
      <c r="D32" s="14"/>
      <c r="E32" s="14" t="s">
        <v>13</v>
      </c>
      <c r="F32" s="14"/>
      <c r="G32" s="44" t="s">
        <v>182</v>
      </c>
      <c r="H32" s="14" t="s">
        <v>186</v>
      </c>
      <c r="I32" s="138"/>
      <c r="J32" s="138"/>
      <c r="K32" s="14"/>
      <c r="L32" s="14"/>
      <c r="N32" s="14"/>
      <c r="O32" s="14"/>
      <c r="P32" s="14"/>
      <c r="Q32" s="119"/>
    </row>
    <row r="33" spans="2:17" ht="15" customHeight="1" hidden="1">
      <c r="B33" s="118"/>
      <c r="C33" s="14"/>
      <c r="D33" s="14"/>
      <c r="E33" s="14" t="s">
        <v>14</v>
      </c>
      <c r="F33" s="14"/>
      <c r="G33" s="44" t="s">
        <v>184</v>
      </c>
      <c r="H33" s="14" t="s">
        <v>187</v>
      </c>
      <c r="I33" s="138"/>
      <c r="J33" s="138"/>
      <c r="K33" s="14"/>
      <c r="L33" s="134" t="s">
        <v>24</v>
      </c>
      <c r="N33" s="14"/>
      <c r="O33" s="14"/>
      <c r="P33" s="14"/>
      <c r="Q33" s="119"/>
    </row>
    <row r="34" spans="2:17" ht="15" customHeight="1">
      <c r="B34" s="118"/>
      <c r="C34" s="14"/>
      <c r="D34" s="14"/>
      <c r="E34" s="14"/>
      <c r="F34" s="14"/>
      <c r="G34" s="14"/>
      <c r="H34" s="14"/>
      <c r="I34" s="14"/>
      <c r="J34" s="14"/>
      <c r="K34" s="14"/>
      <c r="L34" s="14"/>
      <c r="M34" s="14"/>
      <c r="N34" s="14"/>
      <c r="O34" s="14"/>
      <c r="P34" s="14"/>
      <c r="Q34" s="119"/>
    </row>
    <row r="35" spans="2:17" ht="15" customHeight="1">
      <c r="B35" s="118"/>
      <c r="C35" s="14"/>
      <c r="D35" s="14"/>
      <c r="E35" s="14"/>
      <c r="F35" s="14"/>
      <c r="G35" s="14"/>
      <c r="H35" s="14"/>
      <c r="I35" s="93" t="s">
        <v>155</v>
      </c>
      <c r="J35" s="14"/>
      <c r="K35" s="14"/>
      <c r="L35" s="14"/>
      <c r="M35" s="14"/>
      <c r="N35" s="14"/>
      <c r="O35" s="14"/>
      <c r="P35" s="14"/>
      <c r="Q35" s="119"/>
    </row>
    <row r="36" spans="2:17" ht="15" customHeight="1">
      <c r="B36" s="118"/>
      <c r="C36" s="14"/>
      <c r="D36" s="14"/>
      <c r="E36" s="14"/>
      <c r="F36" s="14"/>
      <c r="G36" s="14"/>
      <c r="H36" s="14"/>
      <c r="I36" s="14"/>
      <c r="J36" s="14"/>
      <c r="K36" s="14"/>
      <c r="L36" s="14"/>
      <c r="M36" s="14"/>
      <c r="N36" s="14"/>
      <c r="O36" s="14"/>
      <c r="P36" s="14"/>
      <c r="Q36" s="119"/>
    </row>
    <row r="37" spans="2:17" ht="15" customHeight="1">
      <c r="B37" s="118"/>
      <c r="C37" s="14"/>
      <c r="D37" s="14"/>
      <c r="E37" s="14"/>
      <c r="F37" s="14"/>
      <c r="G37" s="14"/>
      <c r="H37" s="14"/>
      <c r="I37" s="93" t="s">
        <v>156</v>
      </c>
      <c r="J37" s="14"/>
      <c r="K37" s="14"/>
      <c r="L37" s="14"/>
      <c r="M37" s="14"/>
      <c r="N37" s="14"/>
      <c r="O37" s="14"/>
      <c r="P37" s="14"/>
      <c r="Q37" s="119"/>
    </row>
    <row r="38" spans="2:17" ht="15" customHeight="1">
      <c r="B38" s="118"/>
      <c r="C38" s="14"/>
      <c r="D38" s="14"/>
      <c r="E38" s="14"/>
      <c r="F38" s="14"/>
      <c r="G38" s="14"/>
      <c r="H38" s="14"/>
      <c r="I38" s="14"/>
      <c r="J38" s="14"/>
      <c r="K38" s="14"/>
      <c r="L38" s="14"/>
      <c r="M38" s="14"/>
      <c r="N38" s="14"/>
      <c r="O38" s="14"/>
      <c r="P38" s="14"/>
      <c r="Q38" s="119"/>
    </row>
    <row r="39" spans="2:17" ht="15" customHeight="1">
      <c r="B39" s="118"/>
      <c r="C39" s="14"/>
      <c r="D39" s="14"/>
      <c r="E39" s="14"/>
      <c r="F39" s="14"/>
      <c r="G39" s="14"/>
      <c r="H39" s="14"/>
      <c r="I39" s="93" t="s">
        <v>157</v>
      </c>
      <c r="J39" s="14"/>
      <c r="K39" s="14"/>
      <c r="L39" s="14"/>
      <c r="M39" s="14"/>
      <c r="N39" s="14"/>
      <c r="O39" s="14"/>
      <c r="P39" s="14"/>
      <c r="Q39" s="119"/>
    </row>
    <row r="40" spans="2:17" ht="15" customHeight="1">
      <c r="B40" s="118"/>
      <c r="C40" s="14"/>
      <c r="D40" s="14"/>
      <c r="E40" s="14"/>
      <c r="F40" s="14"/>
      <c r="G40" s="14"/>
      <c r="H40" s="14"/>
      <c r="I40" s="14"/>
      <c r="J40" s="14"/>
      <c r="K40" s="14"/>
      <c r="L40" s="14"/>
      <c r="M40" s="14"/>
      <c r="N40" s="14"/>
      <c r="O40" s="14"/>
      <c r="P40" s="14"/>
      <c r="Q40" s="119"/>
    </row>
    <row r="41" spans="2:17" ht="15" customHeight="1">
      <c r="B41" s="118"/>
      <c r="C41" s="14"/>
      <c r="D41" s="14"/>
      <c r="E41" s="14"/>
      <c r="F41" s="14"/>
      <c r="G41" s="14"/>
      <c r="H41" s="14"/>
      <c r="I41" s="14"/>
      <c r="J41" s="14"/>
      <c r="K41" s="14"/>
      <c r="L41" s="14"/>
      <c r="M41" s="14"/>
      <c r="N41" s="14"/>
      <c r="O41" s="14"/>
      <c r="P41" s="14"/>
      <c r="Q41" s="119"/>
    </row>
    <row r="42" spans="2:17" ht="15" customHeight="1">
      <c r="B42" s="139"/>
      <c r="C42" s="129"/>
      <c r="D42" s="129"/>
      <c r="E42" s="129"/>
      <c r="F42" s="129"/>
      <c r="G42" s="129"/>
      <c r="H42" s="129"/>
      <c r="I42" s="129"/>
      <c r="J42" s="129"/>
      <c r="K42" s="129"/>
      <c r="L42" s="129"/>
      <c r="M42" s="129"/>
      <c r="N42" s="129"/>
      <c r="O42" s="129"/>
      <c r="P42" s="129"/>
      <c r="Q42" s="130"/>
    </row>
  </sheetData>
  <sheetProtection selectLockedCells="1"/>
  <mergeCells count="1">
    <mergeCell ref="B2:Q3"/>
  </mergeCells>
  <printOptions/>
  <pageMargins left="0.1968503937007874" right="0.2362204724409449"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AB59"/>
  <sheetViews>
    <sheetView showGridLines="0" view="pageBreakPreview" zoomScale="85" zoomScaleSheetLayoutView="85" workbookViewId="0" topLeftCell="A1">
      <selection activeCell="D14" sqref="D14:E14"/>
    </sheetView>
  </sheetViews>
  <sheetFormatPr defaultColWidth="9.00390625" defaultRowHeight="13.5"/>
  <cols>
    <col min="1" max="1" width="3.125" style="15" customWidth="1"/>
    <col min="2" max="2" width="3.625" style="15" customWidth="1"/>
    <col min="3" max="3" width="20.875" style="15" customWidth="1"/>
    <col min="4" max="4" width="11.875" style="15" customWidth="1"/>
    <col min="5" max="6" width="12.25390625" style="15" customWidth="1"/>
    <col min="7" max="7" width="9.625" style="15" customWidth="1"/>
    <col min="8" max="8" width="10.50390625" style="15" customWidth="1"/>
    <col min="9" max="9" width="9.125" style="15" bestFit="1" customWidth="1"/>
    <col min="10" max="10" width="9.125" style="15" customWidth="1"/>
    <col min="11" max="11" width="5.125" style="15" customWidth="1"/>
    <col min="12" max="18" width="9.75390625" style="15" customWidth="1"/>
    <col min="19" max="19" width="9.75390625" style="16" customWidth="1"/>
    <col min="20" max="20" width="9.75390625" style="15" customWidth="1"/>
    <col min="21" max="22" width="9.75390625" style="16" customWidth="1"/>
    <col min="23" max="23" width="16.25390625" style="16" customWidth="1"/>
    <col min="24" max="24" width="16.25390625" style="15" customWidth="1"/>
    <col min="25" max="26" width="9.125" style="15" bestFit="1" customWidth="1"/>
    <col min="27" max="16384" width="9.00390625" style="15" customWidth="1"/>
  </cols>
  <sheetData>
    <row r="1" spans="1:11" ht="22.5" customHeight="1">
      <c r="A1" s="140"/>
      <c r="B1" s="141"/>
      <c r="C1" s="291" t="s">
        <v>188</v>
      </c>
      <c r="D1" s="292"/>
      <c r="E1" s="292"/>
      <c r="F1" s="292"/>
      <c r="G1" s="292"/>
      <c r="H1" s="292"/>
      <c r="I1" s="292"/>
      <c r="J1" s="292"/>
      <c r="K1" s="293"/>
    </row>
    <row r="2" spans="1:11" ht="22.5" customHeight="1">
      <c r="A2" s="140"/>
      <c r="B2" s="294" t="s">
        <v>106</v>
      </c>
      <c r="C2" s="294"/>
      <c r="D2" s="294"/>
      <c r="E2" s="294"/>
      <c r="F2" s="294"/>
      <c r="G2" s="294"/>
      <c r="H2" s="294"/>
      <c r="I2" s="294"/>
      <c r="J2" s="294"/>
      <c r="K2" s="295"/>
    </row>
    <row r="3" spans="1:14" ht="22.5" customHeight="1">
      <c r="A3" s="142"/>
      <c r="B3" s="143" t="s">
        <v>7</v>
      </c>
      <c r="C3" s="144"/>
      <c r="D3" s="145"/>
      <c r="E3" s="145"/>
      <c r="F3" s="145"/>
      <c r="G3" s="145"/>
      <c r="H3" s="145"/>
      <c r="I3" s="145"/>
      <c r="J3" s="145"/>
      <c r="K3" s="146"/>
      <c r="L3" s="147"/>
      <c r="N3" s="29"/>
    </row>
    <row r="4" spans="1:23" s="73" customFormat="1" ht="13.5" customHeight="1">
      <c r="A4" s="148"/>
      <c r="C4" s="29"/>
      <c r="D4" s="29"/>
      <c r="F4" s="69" t="s">
        <v>166</v>
      </c>
      <c r="H4" s="29" t="s">
        <v>107</v>
      </c>
      <c r="I4" s="29"/>
      <c r="J4" s="29"/>
      <c r="K4" s="149"/>
      <c r="S4" s="70"/>
      <c r="U4" s="70"/>
      <c r="V4" s="70"/>
      <c r="W4" s="70"/>
    </row>
    <row r="5" spans="1:23" s="73" customFormat="1" ht="13.5" customHeight="1">
      <c r="A5" s="148"/>
      <c r="C5" s="14" t="s">
        <v>41</v>
      </c>
      <c r="D5" s="14"/>
      <c r="E5" s="14"/>
      <c r="F5" s="14"/>
      <c r="G5" s="14"/>
      <c r="H5" s="14"/>
      <c r="I5" s="14"/>
      <c r="J5" s="14"/>
      <c r="K5" s="150"/>
      <c r="S5" s="70"/>
      <c r="U5" s="70"/>
      <c r="V5" s="70"/>
      <c r="W5" s="70"/>
    </row>
    <row r="6" spans="1:23" s="73" customFormat="1" ht="13.5" customHeight="1">
      <c r="A6" s="148"/>
      <c r="C6" s="29"/>
      <c r="D6" s="69" t="s">
        <v>108</v>
      </c>
      <c r="F6" s="29" t="s">
        <v>109</v>
      </c>
      <c r="H6" s="29"/>
      <c r="I6" s="29"/>
      <c r="J6" s="29"/>
      <c r="K6" s="149"/>
      <c r="S6" s="70"/>
      <c r="U6" s="70"/>
      <c r="V6" s="70"/>
      <c r="W6" s="70"/>
    </row>
    <row r="7" spans="1:23" s="73" customFormat="1" ht="13.5" customHeight="1">
      <c r="A7" s="148"/>
      <c r="C7" s="14" t="s">
        <v>110</v>
      </c>
      <c r="D7" s="14"/>
      <c r="E7" s="14"/>
      <c r="F7" s="14"/>
      <c r="G7" s="14"/>
      <c r="H7" s="14"/>
      <c r="I7" s="14"/>
      <c r="J7" s="14"/>
      <c r="K7" s="119"/>
      <c r="S7" s="70"/>
      <c r="U7" s="70"/>
      <c r="V7" s="70"/>
      <c r="W7" s="70"/>
    </row>
    <row r="8" spans="1:23" s="73" customFormat="1" ht="15" customHeight="1">
      <c r="A8" s="148"/>
      <c r="C8" s="30" t="s">
        <v>8</v>
      </c>
      <c r="D8" s="33" t="s">
        <v>111</v>
      </c>
      <c r="E8" s="151">
        <v>1200</v>
      </c>
      <c r="F8" s="44" t="s">
        <v>112</v>
      </c>
      <c r="G8" s="296" t="s">
        <v>26</v>
      </c>
      <c r="H8" s="296"/>
      <c r="I8" s="296"/>
      <c r="J8" s="296"/>
      <c r="K8" s="297"/>
      <c r="S8" s="70"/>
      <c r="U8" s="70"/>
      <c r="V8" s="70"/>
      <c r="W8" s="70"/>
    </row>
    <row r="9" spans="1:23" s="73" customFormat="1" ht="6" customHeight="1">
      <c r="A9" s="148"/>
      <c r="C9" s="31"/>
      <c r="D9" s="33"/>
      <c r="E9" s="33"/>
      <c r="F9" s="44"/>
      <c r="G9" s="70"/>
      <c r="H9" s="70"/>
      <c r="I9" s="70"/>
      <c r="J9" s="70"/>
      <c r="K9" s="152"/>
      <c r="S9" s="70"/>
      <c r="U9" s="70"/>
      <c r="V9" s="70"/>
      <c r="W9" s="70"/>
    </row>
    <row r="10" spans="1:23" s="73" customFormat="1" ht="15" customHeight="1">
      <c r="A10" s="148"/>
      <c r="B10" s="304" t="s">
        <v>69</v>
      </c>
      <c r="C10" s="304"/>
      <c r="D10" s="33" t="s">
        <v>113</v>
      </c>
      <c r="E10" s="151">
        <v>1200</v>
      </c>
      <c r="F10" s="44" t="s">
        <v>112</v>
      </c>
      <c r="G10" s="29" t="s">
        <v>114</v>
      </c>
      <c r="H10" s="14"/>
      <c r="I10" s="14"/>
      <c r="J10" s="14"/>
      <c r="K10" s="119"/>
      <c r="S10" s="70"/>
      <c r="U10" s="70"/>
      <c r="V10" s="70"/>
      <c r="W10" s="70"/>
    </row>
    <row r="11" spans="1:23" s="73" customFormat="1" ht="15" customHeight="1">
      <c r="A11" s="148"/>
      <c r="C11" s="30"/>
      <c r="D11" s="44"/>
      <c r="E11" s="268" t="s">
        <v>115</v>
      </c>
      <c r="F11" s="44"/>
      <c r="G11" s="29"/>
      <c r="H11" s="29"/>
      <c r="I11" s="29"/>
      <c r="J11" s="29"/>
      <c r="K11" s="149"/>
      <c r="S11" s="70"/>
      <c r="U11" s="70"/>
      <c r="V11" s="70"/>
      <c r="W11" s="70"/>
    </row>
    <row r="12" spans="1:11" s="73" customFormat="1" ht="13.5" customHeight="1">
      <c r="A12" s="148"/>
      <c r="C12" s="30" t="s">
        <v>73</v>
      </c>
      <c r="D12" s="33" t="s">
        <v>116</v>
      </c>
      <c r="E12" s="153">
        <f>IF(E8="","",ATAN(E26/E10)*180/PI())</f>
        <v>43.1523897340054</v>
      </c>
      <c r="F12" s="44" t="s">
        <v>117</v>
      </c>
      <c r="G12" s="296" t="s">
        <v>118</v>
      </c>
      <c r="H12" s="296"/>
      <c r="I12" s="296"/>
      <c r="J12" s="296"/>
      <c r="K12" s="297"/>
    </row>
    <row r="13" spans="1:23" s="73" customFormat="1" ht="6" customHeight="1">
      <c r="A13" s="148"/>
      <c r="C13" s="31"/>
      <c r="D13" s="44"/>
      <c r="E13" s="33"/>
      <c r="F13" s="44"/>
      <c r="G13" s="154"/>
      <c r="H13" s="154"/>
      <c r="I13" s="154"/>
      <c r="J13" s="154"/>
      <c r="K13" s="155"/>
      <c r="S13" s="70"/>
      <c r="U13" s="70"/>
      <c r="V13" s="70"/>
      <c r="W13" s="70"/>
    </row>
    <row r="14" spans="1:23" s="73" customFormat="1" ht="15" customHeight="1">
      <c r="A14" s="156"/>
      <c r="B14" s="157"/>
      <c r="C14" s="32" t="s">
        <v>16</v>
      </c>
      <c r="D14" s="298" t="s">
        <v>3</v>
      </c>
      <c r="E14" s="299"/>
      <c r="F14" s="300" t="s">
        <v>40</v>
      </c>
      <c r="G14" s="301"/>
      <c r="H14" s="302" t="s">
        <v>21</v>
      </c>
      <c r="I14" s="303"/>
      <c r="J14" s="236"/>
      <c r="K14" s="158"/>
      <c r="S14" s="70"/>
      <c r="U14" s="70"/>
      <c r="V14" s="70"/>
      <c r="W14" s="70"/>
    </row>
    <row r="15" spans="1:11" ht="14.25" customHeight="1">
      <c r="A15" s="142"/>
      <c r="B15" s="143" t="s">
        <v>2</v>
      </c>
      <c r="C15" s="159"/>
      <c r="F15" s="160"/>
      <c r="G15" s="160"/>
      <c r="H15" s="160"/>
      <c r="I15" s="160"/>
      <c r="J15" s="160"/>
      <c r="K15" s="161"/>
    </row>
    <row r="16" spans="1:23" s="14" customFormat="1" ht="14.25" customHeight="1">
      <c r="A16" s="118"/>
      <c r="B16" s="14" t="s">
        <v>179</v>
      </c>
      <c r="K16" s="119"/>
      <c r="L16" s="69"/>
      <c r="U16" s="58"/>
      <c r="V16" s="29"/>
      <c r="W16" s="58"/>
    </row>
    <row r="17" spans="1:23" s="14" customFormat="1" ht="14.25" customHeight="1">
      <c r="A17" s="118"/>
      <c r="B17" s="14" t="s">
        <v>42</v>
      </c>
      <c r="K17" s="119"/>
      <c r="U17" s="58"/>
      <c r="V17" s="58"/>
      <c r="W17" s="58"/>
    </row>
    <row r="18" spans="1:23" s="14" customFormat="1" ht="14.25" customHeight="1">
      <c r="A18" s="118"/>
      <c r="B18" s="14" t="s">
        <v>197</v>
      </c>
      <c r="K18" s="119"/>
      <c r="U18" s="58"/>
      <c r="V18" s="58"/>
      <c r="W18" s="58"/>
    </row>
    <row r="19" spans="1:23" s="14" customFormat="1" ht="14.25" customHeight="1">
      <c r="A19" s="118"/>
      <c r="B19" s="14" t="s">
        <v>198</v>
      </c>
      <c r="K19" s="119"/>
      <c r="U19" s="58"/>
      <c r="V19" s="58"/>
      <c r="W19" s="58"/>
    </row>
    <row r="20" spans="1:11" ht="43.5" customHeight="1">
      <c r="A20" s="162"/>
      <c r="C20" s="58" t="s">
        <v>119</v>
      </c>
      <c r="D20" s="163"/>
      <c r="E20" s="163"/>
      <c r="F20" s="29" t="s">
        <v>27</v>
      </c>
      <c r="K20" s="164"/>
    </row>
    <row r="21" spans="1:26" ht="30" customHeight="1">
      <c r="A21" s="165"/>
      <c r="B21" s="166"/>
      <c r="C21" s="16"/>
      <c r="D21" s="285"/>
      <c r="E21" s="285"/>
      <c r="F21" s="285"/>
      <c r="K21" s="164"/>
      <c r="U21" s="66"/>
      <c r="V21" s="66"/>
      <c r="W21" s="66"/>
      <c r="X21" s="65"/>
      <c r="Y21" s="65"/>
      <c r="Z21" s="65"/>
    </row>
    <row r="22" spans="1:28" ht="18.75" customHeight="1">
      <c r="A22" s="142"/>
      <c r="B22" s="143" t="s">
        <v>12</v>
      </c>
      <c r="C22" s="123"/>
      <c r="D22" s="167"/>
      <c r="E22" s="167"/>
      <c r="F22" s="167"/>
      <c r="G22" s="167"/>
      <c r="H22" s="167"/>
      <c r="I22" s="160"/>
      <c r="J22" s="160"/>
      <c r="K22" s="161"/>
      <c r="U22" s="168"/>
      <c r="V22" s="168"/>
      <c r="W22" s="168"/>
      <c r="X22" s="169"/>
      <c r="Y22" s="169"/>
      <c r="Z22" s="169"/>
      <c r="AA22" s="169"/>
      <c r="AB22" s="169"/>
    </row>
    <row r="23" spans="1:28" ht="4.5" customHeight="1">
      <c r="A23" s="162"/>
      <c r="C23" s="170"/>
      <c r="D23" s="171"/>
      <c r="E23" s="171"/>
      <c r="F23" s="171"/>
      <c r="G23" s="172"/>
      <c r="H23" s="286"/>
      <c r="I23" s="286"/>
      <c r="J23" s="235"/>
      <c r="K23" s="164"/>
      <c r="Q23" s="65"/>
      <c r="U23" s="66"/>
      <c r="AA23" s="169"/>
      <c r="AB23" s="169"/>
    </row>
    <row r="24" spans="1:28" s="73" customFormat="1" ht="18" customHeight="1">
      <c r="A24" s="148"/>
      <c r="C24" s="79" t="s">
        <v>9</v>
      </c>
      <c r="D24" s="79" t="s">
        <v>120</v>
      </c>
      <c r="E24" s="79">
        <f>E8</f>
        <v>1200</v>
      </c>
      <c r="F24" s="44" t="s">
        <v>112</v>
      </c>
      <c r="G24" s="109" t="s">
        <v>121</v>
      </c>
      <c r="H24" s="44"/>
      <c r="K24" s="150"/>
      <c r="M24" s="305" t="str">
        <f>D14</f>
        <v>C38×12×1.2</v>
      </c>
      <c r="N24" s="305"/>
      <c r="O24" s="84" t="s">
        <v>214</v>
      </c>
      <c r="Q24" s="67"/>
      <c r="U24" s="70"/>
      <c r="V24" s="70"/>
      <c r="W24" s="70"/>
      <c r="AA24" s="173"/>
      <c r="AB24" s="173"/>
    </row>
    <row r="25" spans="1:28" s="73" customFormat="1" ht="25.5" customHeight="1">
      <c r="A25" s="148"/>
      <c r="C25" s="79" t="s">
        <v>122</v>
      </c>
      <c r="D25" s="79" t="s">
        <v>123</v>
      </c>
      <c r="E25" s="79">
        <f>E24-75</f>
        <v>1125</v>
      </c>
      <c r="F25" s="44" t="s">
        <v>112</v>
      </c>
      <c r="G25" s="174"/>
      <c r="H25" s="33"/>
      <c r="K25" s="150"/>
      <c r="N25" s="69" t="s">
        <v>124</v>
      </c>
      <c r="O25" s="68">
        <f>E27/VLOOKUP(D14,C42:F56,3,FALSE)</f>
        <v>472.93801465198334</v>
      </c>
      <c r="U25" s="70"/>
      <c r="V25" s="70"/>
      <c r="W25" s="70"/>
      <c r="AA25" s="173"/>
      <c r="AB25" s="173"/>
    </row>
    <row r="26" spans="1:28" s="73" customFormat="1" ht="24.75" customHeight="1">
      <c r="A26" s="148"/>
      <c r="C26" s="79" t="s">
        <v>125</v>
      </c>
      <c r="D26" s="79" t="s">
        <v>126</v>
      </c>
      <c r="E26" s="79">
        <f>E24-75</f>
        <v>1125</v>
      </c>
      <c r="F26" s="44" t="s">
        <v>112</v>
      </c>
      <c r="G26" s="174"/>
      <c r="H26" s="44"/>
      <c r="K26" s="150"/>
      <c r="N26" s="69" t="s">
        <v>217</v>
      </c>
      <c r="O26" s="69" t="s">
        <v>129</v>
      </c>
      <c r="P26" s="58">
        <v>1</v>
      </c>
      <c r="Q26" s="304" t="s">
        <v>127</v>
      </c>
      <c r="R26" s="304"/>
      <c r="S26" s="306">
        <f>IF(O25&lt;130,P27,1)</f>
        <v>1</v>
      </c>
      <c r="V26" s="70"/>
      <c r="W26" s="70"/>
      <c r="AA26" s="173"/>
      <c r="AB26" s="173"/>
    </row>
    <row r="27" spans="1:28" s="73" customFormat="1" ht="17.25" customHeight="1">
      <c r="A27" s="148"/>
      <c r="C27" s="79" t="s">
        <v>10</v>
      </c>
      <c r="D27" s="79" t="s">
        <v>128</v>
      </c>
      <c r="E27" s="175">
        <f>SQRT(E26*E26+E28*E28)</f>
        <v>1644.878414959598</v>
      </c>
      <c r="F27" s="44" t="s">
        <v>112</v>
      </c>
      <c r="G27" s="174"/>
      <c r="H27" s="44"/>
      <c r="K27" s="150"/>
      <c r="N27" s="69" t="s">
        <v>216</v>
      </c>
      <c r="O27" s="69" t="s">
        <v>129</v>
      </c>
      <c r="P27" s="14">
        <f>(18/65/(O25/130)^2)*(3/2+2/3*(O25/130)^2)/(1-2/5*(O25/130)^2)</f>
        <v>-0.05030326202154228</v>
      </c>
      <c r="Q27" s="304"/>
      <c r="R27" s="304"/>
      <c r="S27" s="306"/>
      <c r="U27" s="70"/>
      <c r="V27" s="70"/>
      <c r="W27" s="70"/>
      <c r="AA27" s="173"/>
      <c r="AB27" s="173"/>
    </row>
    <row r="28" spans="1:28" s="73" customFormat="1" ht="18" customHeight="1">
      <c r="A28" s="148"/>
      <c r="B28" s="290" t="s">
        <v>130</v>
      </c>
      <c r="C28" s="290"/>
      <c r="D28" s="79" t="s">
        <v>131</v>
      </c>
      <c r="E28" s="79">
        <f>E10</f>
        <v>1200</v>
      </c>
      <c r="F28" s="44" t="s">
        <v>112</v>
      </c>
      <c r="G28" s="174"/>
      <c r="H28" s="44"/>
      <c r="K28" s="150"/>
      <c r="Q28" s="72"/>
      <c r="R28" s="70"/>
      <c r="S28" s="67"/>
      <c r="U28" s="176"/>
      <c r="V28" s="70"/>
      <c r="W28" s="70"/>
      <c r="AA28" s="173"/>
      <c r="AB28" s="173"/>
    </row>
    <row r="29" spans="1:28" s="73" customFormat="1" ht="18" customHeight="1">
      <c r="A29" s="148"/>
      <c r="C29" s="177" t="s">
        <v>11</v>
      </c>
      <c r="D29" s="79" t="s">
        <v>132</v>
      </c>
      <c r="E29" s="175">
        <v>205000</v>
      </c>
      <c r="F29" s="44" t="s">
        <v>189</v>
      </c>
      <c r="G29" s="154"/>
      <c r="K29" s="150"/>
      <c r="O29" s="71"/>
      <c r="Q29" s="72"/>
      <c r="R29" s="70"/>
      <c r="S29" s="67"/>
      <c r="U29" s="176"/>
      <c r="V29" s="70"/>
      <c r="W29" s="70"/>
      <c r="AA29" s="173"/>
      <c r="AB29" s="173"/>
    </row>
    <row r="30" spans="1:28" ht="3" customHeight="1">
      <c r="A30" s="162"/>
      <c r="C30" s="29"/>
      <c r="D30" s="171"/>
      <c r="E30" s="178"/>
      <c r="F30" s="179"/>
      <c r="H30" s="179"/>
      <c r="I30" s="117"/>
      <c r="J30" s="117"/>
      <c r="K30" s="164"/>
      <c r="Q30" s="74"/>
      <c r="R30" s="75"/>
      <c r="S30" s="15"/>
      <c r="U30" s="77"/>
      <c r="AA30" s="169"/>
      <c r="AB30" s="169"/>
    </row>
    <row r="31" spans="1:28" ht="3" customHeight="1">
      <c r="A31" s="165"/>
      <c r="B31" s="166"/>
      <c r="C31" s="180"/>
      <c r="D31" s="181"/>
      <c r="E31" s="182"/>
      <c r="F31" s="183"/>
      <c r="G31" s="166"/>
      <c r="H31" s="184"/>
      <c r="I31" s="185"/>
      <c r="J31" s="185"/>
      <c r="K31" s="186"/>
      <c r="R31" s="16"/>
      <c r="S31" s="15"/>
      <c r="U31" s="77"/>
      <c r="AA31" s="169"/>
      <c r="AB31" s="169"/>
    </row>
    <row r="32" spans="1:28" ht="12.75" customHeight="1">
      <c r="A32" s="142"/>
      <c r="B32" s="143" t="s">
        <v>0</v>
      </c>
      <c r="C32" s="123"/>
      <c r="D32" s="160"/>
      <c r="E32" s="160"/>
      <c r="G32" s="160"/>
      <c r="H32" s="160"/>
      <c r="I32" s="160"/>
      <c r="J32" s="160"/>
      <c r="K32" s="161"/>
      <c r="M32" s="305" t="str">
        <f>H14</f>
        <v>3分ボルト</v>
      </c>
      <c r="N32" s="305"/>
      <c r="O32" s="84" t="s">
        <v>215</v>
      </c>
      <c r="Q32" s="76"/>
      <c r="R32" s="77"/>
      <c r="S32" s="76"/>
      <c r="U32" s="77"/>
      <c r="AA32" s="169"/>
      <c r="AB32" s="169"/>
    </row>
    <row r="33" spans="1:28" s="73" customFormat="1" ht="12.75" customHeight="1">
      <c r="A33" s="148"/>
      <c r="C33" s="287" t="s">
        <v>180</v>
      </c>
      <c r="D33" s="287"/>
      <c r="E33" s="287"/>
      <c r="F33" s="287"/>
      <c r="G33" s="287"/>
      <c r="H33" s="287"/>
      <c r="I33" s="287"/>
      <c r="J33" s="287"/>
      <c r="K33" s="288"/>
      <c r="M33" s="309" t="s">
        <v>210</v>
      </c>
      <c r="N33" s="309"/>
      <c r="O33" s="310">
        <f>E25/VLOOKUP(H14,C50:F56,3,FALSE)</f>
        <v>569.1368533285</v>
      </c>
      <c r="P33" s="71"/>
      <c r="Q33" s="71"/>
      <c r="R33" s="78"/>
      <c r="U33" s="70"/>
      <c r="V33" s="29"/>
      <c r="W33" s="70"/>
      <c r="AA33" s="173"/>
      <c r="AB33" s="173"/>
    </row>
    <row r="34" spans="1:28" s="73" customFormat="1" ht="15" customHeight="1">
      <c r="A34" s="148"/>
      <c r="C34" s="289" t="s">
        <v>13</v>
      </c>
      <c r="D34" s="289"/>
      <c r="E34" s="174"/>
      <c r="F34" s="174"/>
      <c r="G34" s="174"/>
      <c r="H34" s="174"/>
      <c r="I34" s="174"/>
      <c r="J34" s="174"/>
      <c r="K34" s="187"/>
      <c r="M34" s="309"/>
      <c r="N34" s="309"/>
      <c r="O34" s="310"/>
      <c r="P34" s="71"/>
      <c r="Q34" s="304" t="s">
        <v>133</v>
      </c>
      <c r="R34" s="308"/>
      <c r="S34" s="307">
        <f>IF(O33&lt;130,P36,1)</f>
        <v>1</v>
      </c>
      <c r="U34" s="70"/>
      <c r="V34" s="29"/>
      <c r="W34" s="70"/>
      <c r="AA34" s="173"/>
      <c r="AB34" s="173"/>
    </row>
    <row r="35" spans="1:28" s="73" customFormat="1" ht="15" customHeight="1">
      <c r="A35" s="148"/>
      <c r="C35" s="289"/>
      <c r="D35" s="289"/>
      <c r="E35" s="174"/>
      <c r="F35" s="174"/>
      <c r="G35" s="174"/>
      <c r="H35" s="174"/>
      <c r="I35" s="174"/>
      <c r="J35" s="174"/>
      <c r="K35" s="187"/>
      <c r="N35" s="69" t="s">
        <v>217</v>
      </c>
      <c r="O35" s="69" t="s">
        <v>129</v>
      </c>
      <c r="P35" s="58">
        <v>1</v>
      </c>
      <c r="Q35" s="304"/>
      <c r="R35" s="308"/>
      <c r="S35" s="307"/>
      <c r="U35" s="70"/>
      <c r="V35" s="29"/>
      <c r="W35" s="70"/>
      <c r="AA35" s="173"/>
      <c r="AB35" s="173"/>
    </row>
    <row r="36" spans="1:28" s="73" customFormat="1" ht="15" customHeight="1">
      <c r="A36" s="148"/>
      <c r="C36" s="289" t="s">
        <v>14</v>
      </c>
      <c r="D36" s="289"/>
      <c r="E36" s="44"/>
      <c r="K36" s="150"/>
      <c r="N36" s="69" t="s">
        <v>216</v>
      </c>
      <c r="O36" s="69" t="s">
        <v>129</v>
      </c>
      <c r="P36" s="14">
        <f>(18/65/(O33/130)^2)*(3/2+2/3*(O33/130)^2)/(1-2/5*(O33/130)^2)</f>
        <v>-0.030943132884434774</v>
      </c>
      <c r="Q36" s="304"/>
      <c r="R36" s="308"/>
      <c r="S36" s="307"/>
      <c r="U36" s="70"/>
      <c r="V36" s="70"/>
      <c r="W36" s="70"/>
      <c r="X36" s="72"/>
      <c r="Y36" s="72"/>
      <c r="Z36" s="72"/>
      <c r="AA36" s="71"/>
      <c r="AB36" s="71"/>
    </row>
    <row r="37" spans="1:28" s="73" customFormat="1" ht="15" customHeight="1">
      <c r="A37" s="148"/>
      <c r="C37" s="289"/>
      <c r="D37" s="289"/>
      <c r="E37" s="44"/>
      <c r="K37" s="150"/>
      <c r="U37" s="70"/>
      <c r="V37" s="70"/>
      <c r="W37" s="70"/>
      <c r="AA37" s="71"/>
      <c r="AB37" s="71"/>
    </row>
    <row r="38" spans="1:28" s="73" customFormat="1" ht="12" customHeight="1">
      <c r="A38" s="148"/>
      <c r="C38" s="58"/>
      <c r="D38" s="154" t="s">
        <v>205</v>
      </c>
      <c r="E38" s="44"/>
      <c r="K38" s="150"/>
      <c r="N38" s="79"/>
      <c r="O38" s="80"/>
      <c r="P38" s="69"/>
      <c r="Q38" s="14"/>
      <c r="U38" s="70"/>
      <c r="V38" s="70"/>
      <c r="W38" s="70"/>
      <c r="AA38" s="71"/>
      <c r="AB38" s="71"/>
    </row>
    <row r="39" spans="1:28" s="73" customFormat="1" ht="12">
      <c r="A39" s="156"/>
      <c r="B39" s="157"/>
      <c r="C39" s="188"/>
      <c r="D39" s="157" t="s">
        <v>24</v>
      </c>
      <c r="E39" s="157"/>
      <c r="F39" s="157"/>
      <c r="G39" s="157"/>
      <c r="H39" s="157"/>
      <c r="I39" s="157"/>
      <c r="J39" s="157"/>
      <c r="K39" s="158"/>
      <c r="N39" s="79"/>
      <c r="O39" s="44"/>
      <c r="P39" s="81"/>
      <c r="U39" s="70"/>
      <c r="V39" s="70"/>
      <c r="W39" s="70"/>
      <c r="AA39" s="71"/>
      <c r="AB39" s="71"/>
    </row>
    <row r="40" spans="1:11" ht="20.25" customHeight="1">
      <c r="A40" s="142"/>
      <c r="B40" s="189" t="s">
        <v>1</v>
      </c>
      <c r="C40" s="124"/>
      <c r="D40" s="234" t="s">
        <v>204</v>
      </c>
      <c r="E40" s="160"/>
      <c r="F40" s="160"/>
      <c r="G40" s="160"/>
      <c r="H40" s="160"/>
      <c r="I40" s="160"/>
      <c r="J40" s="160"/>
      <c r="K40" s="161"/>
    </row>
    <row r="41" spans="1:21" ht="53.25" customHeight="1">
      <c r="A41" s="162"/>
      <c r="B41" s="142"/>
      <c r="C41" s="190" t="s">
        <v>25</v>
      </c>
      <c r="D41" s="21" t="s">
        <v>190</v>
      </c>
      <c r="E41" s="21" t="s">
        <v>37</v>
      </c>
      <c r="F41" s="21" t="s">
        <v>191</v>
      </c>
      <c r="G41" s="191" t="s">
        <v>211</v>
      </c>
      <c r="H41" s="191" t="s">
        <v>192</v>
      </c>
      <c r="I41" s="191" t="s">
        <v>193</v>
      </c>
      <c r="J41" s="192" t="s">
        <v>134</v>
      </c>
      <c r="K41" s="19"/>
      <c r="R41" s="75"/>
      <c r="S41" s="193"/>
      <c r="T41" s="193"/>
      <c r="U41" s="193"/>
    </row>
    <row r="42" spans="1:21" ht="15.75" customHeight="1">
      <c r="A42" s="162"/>
      <c r="B42" s="278" t="s">
        <v>6</v>
      </c>
      <c r="C42" s="237" t="s">
        <v>3</v>
      </c>
      <c r="D42" s="238">
        <v>835.4</v>
      </c>
      <c r="E42" s="238">
        <v>3.478</v>
      </c>
      <c r="F42" s="238">
        <v>69.04</v>
      </c>
      <c r="G42" s="238">
        <f>IF($E$27/E42&lt;130,(18/65/($E$27/E42/130)^2)*(3/2+2/3*($E$27/E42/130)^2)/(1-2/5*($E$27/E42/130)^2),1)</f>
        <v>1</v>
      </c>
      <c r="H42" s="239">
        <f aca="true" t="shared" si="0" ref="H42:H48">1/G42*1.5/2.17*($E$28/$E$27)*PI()^2*$E$29*D42/$E$27^2</f>
        <v>315.0354626866913</v>
      </c>
      <c r="I42" s="239"/>
      <c r="J42" s="240"/>
      <c r="K42" s="194"/>
      <c r="R42" s="195"/>
      <c r="S42" s="196"/>
      <c r="T42" s="197"/>
      <c r="U42" s="198"/>
    </row>
    <row r="43" spans="1:21" ht="15.75" customHeight="1">
      <c r="A43" s="162"/>
      <c r="B43" s="279"/>
      <c r="C43" s="237" t="s">
        <v>56</v>
      </c>
      <c r="D43" s="238">
        <v>3159</v>
      </c>
      <c r="E43" s="238">
        <v>6.896</v>
      </c>
      <c r="F43" s="238">
        <v>66.42</v>
      </c>
      <c r="G43" s="238">
        <f>IF($E$27/E43&lt;130,(18/65/($E$27/E43/130)^2)*(3/2+2/3*($E$27/E43/130)^2)/(1-2/5*($E$27/E43/130)^2),1)</f>
        <v>1</v>
      </c>
      <c r="H43" s="239">
        <f t="shared" si="0"/>
        <v>1191.2820524626022</v>
      </c>
      <c r="I43" s="239"/>
      <c r="J43" s="240"/>
      <c r="K43" s="194"/>
      <c r="R43" s="195"/>
      <c r="S43" s="196"/>
      <c r="T43" s="199"/>
      <c r="U43" s="196"/>
    </row>
    <row r="44" spans="1:21" ht="15.75" customHeight="1">
      <c r="A44" s="162"/>
      <c r="B44" s="279"/>
      <c r="C44" s="237" t="s">
        <v>226</v>
      </c>
      <c r="D44" s="238">
        <v>3722</v>
      </c>
      <c r="E44" s="238">
        <v>7.32</v>
      </c>
      <c r="F44" s="238">
        <v>69.5</v>
      </c>
      <c r="G44" s="238">
        <v>1</v>
      </c>
      <c r="H44" s="239">
        <f t="shared" si="0"/>
        <v>1403.593478716621</v>
      </c>
      <c r="I44" s="239"/>
      <c r="J44" s="240"/>
      <c r="K44" s="194"/>
      <c r="R44" s="195"/>
      <c r="S44" s="196"/>
      <c r="T44" s="199"/>
      <c r="U44" s="196"/>
    </row>
    <row r="45" spans="1:21" ht="15.75" customHeight="1">
      <c r="A45" s="162"/>
      <c r="B45" s="279"/>
      <c r="C45" s="237" t="s">
        <v>4</v>
      </c>
      <c r="D45" s="238">
        <v>4647</v>
      </c>
      <c r="E45" s="238">
        <v>6.235</v>
      </c>
      <c r="F45" s="238">
        <v>119.5</v>
      </c>
      <c r="G45" s="238">
        <f>IF($E$27/E45&lt;130,(18/65/($E$27/E45/130)^2)*(3/2+2/3*($E$27/E45/130)^2)/(1-2/5*($E$27/E45/130)^2),1)</f>
        <v>1</v>
      </c>
      <c r="H45" s="239">
        <f t="shared" si="0"/>
        <v>1752.4177580860119</v>
      </c>
      <c r="I45" s="239"/>
      <c r="J45" s="240"/>
      <c r="K45" s="194"/>
      <c r="R45" s="195"/>
      <c r="S45" s="196"/>
      <c r="T45" s="199"/>
      <c r="U45" s="196"/>
    </row>
    <row r="46" spans="1:21" ht="15.75" customHeight="1">
      <c r="A46" s="162"/>
      <c r="B46" s="279"/>
      <c r="C46" s="237" t="s">
        <v>54</v>
      </c>
      <c r="D46" s="238">
        <v>8186</v>
      </c>
      <c r="E46" s="238">
        <v>7.563</v>
      </c>
      <c r="F46" s="238">
        <v>143.1</v>
      </c>
      <c r="G46" s="238">
        <f aca="true" t="shared" si="1" ref="G46:G55">IF($E$27/E46&lt;130,(18/65/($E$27/E46/130)^2)*(3/2+2/3*($E$27/E46/130)^2)/(1-2/5*($E$27/E46/130)^2),1)</f>
        <v>1</v>
      </c>
      <c r="H46" s="239">
        <f t="shared" si="0"/>
        <v>3087.0005955868505</v>
      </c>
      <c r="I46" s="239"/>
      <c r="J46" s="240"/>
      <c r="K46" s="194"/>
      <c r="R46" s="195"/>
      <c r="S46" s="196"/>
      <c r="T46" s="199"/>
      <c r="U46" s="196"/>
    </row>
    <row r="47" spans="1:21" ht="15.75" customHeight="1">
      <c r="A47" s="162"/>
      <c r="B47" s="279"/>
      <c r="C47" s="241" t="s">
        <v>219</v>
      </c>
      <c r="D47" s="238">
        <v>13257</v>
      </c>
      <c r="E47" s="266">
        <v>9.58</v>
      </c>
      <c r="F47" s="266">
        <v>144.2</v>
      </c>
      <c r="G47" s="238">
        <f>IF($E$27/E47&lt;130,(18/65/($E$27/E47/130)^2)*(3/2+2/3*($E$27/E47/130)^2)/(1-2/5*($E$27/E47/130)^2),1)</f>
        <v>1</v>
      </c>
      <c r="H47" s="239">
        <f t="shared" si="0"/>
        <v>4999.3118611892105</v>
      </c>
      <c r="I47" s="239"/>
      <c r="J47" s="240"/>
      <c r="K47" s="194"/>
      <c r="R47" s="195"/>
      <c r="S47" s="196"/>
      <c r="T47" s="199"/>
      <c r="U47" s="196"/>
    </row>
    <row r="48" spans="1:21" ht="15.75" customHeight="1">
      <c r="A48" s="162"/>
      <c r="B48" s="279"/>
      <c r="C48" s="241" t="s">
        <v>35</v>
      </c>
      <c r="D48" s="238">
        <v>25560</v>
      </c>
      <c r="E48" s="266">
        <v>11.1</v>
      </c>
      <c r="F48" s="266">
        <v>207.1</v>
      </c>
      <c r="G48" s="238">
        <f>IF($E$27/E48&lt;130,(18/65/($E$27/E48/130)^2)*(3/2+2/3*($E$27/E48/130)^2)/(1-2/5*($E$27/E48/130)^2),1)</f>
        <v>1</v>
      </c>
      <c r="H48" s="239">
        <f t="shared" si="0"/>
        <v>9638.863330466638</v>
      </c>
      <c r="I48" s="239"/>
      <c r="J48" s="240"/>
      <c r="K48" s="194"/>
      <c r="R48" s="195"/>
      <c r="S48" s="196"/>
      <c r="T48" s="199"/>
      <c r="U48" s="196"/>
    </row>
    <row r="49" spans="1:21" ht="15.75" customHeight="1">
      <c r="A49" s="162"/>
      <c r="B49" s="280"/>
      <c r="C49" s="242"/>
      <c r="D49" s="243"/>
      <c r="E49" s="267"/>
      <c r="F49" s="267"/>
      <c r="G49" s="238">
        <f>IF(OR(C49="",E49=""),"",IF($E$27/E49&lt;130,(18/65/($E$27/E49/130)^2)*(3/2+2/3*($E$27/E49/130)^2)/(1-2/5*($E$27/E49/130)^2),1))</f>
      </c>
      <c r="H49" s="239">
        <f>IF(G49="","",1/G49*1.5/2.17*($E$28/$E$27)*PI()^2*$E$29*D49/$E$27^2)</f>
      </c>
      <c r="I49" s="239"/>
      <c r="J49" s="240"/>
      <c r="K49" s="194"/>
      <c r="R49" s="200"/>
      <c r="S49" s="196"/>
      <c r="T49" s="199"/>
      <c r="U49" s="196"/>
    </row>
    <row r="50" spans="1:21" ht="15.75" customHeight="1">
      <c r="A50" s="162"/>
      <c r="B50" s="278" t="s">
        <v>43</v>
      </c>
      <c r="C50" s="244" t="s">
        <v>21</v>
      </c>
      <c r="D50" s="238">
        <v>191.8</v>
      </c>
      <c r="E50" s="266">
        <v>1.9766774782209744</v>
      </c>
      <c r="F50" s="266">
        <v>49.1</v>
      </c>
      <c r="G50" s="238">
        <f>IF($E$27/E50&lt;130,(18/65/($E$27/E50/130)^2)*(3/2+2/3*($E$27/E50/130)^2)/(1-2/5*($E$27/E50/130)^2),1)</f>
        <v>1</v>
      </c>
      <c r="H50" s="239"/>
      <c r="I50" s="239">
        <f>1/G50*1.5/2.17*2.046*($E$28/$E$25)*PI()^2*$E$29*D50/$E$25^2</f>
        <v>462.55464078609685</v>
      </c>
      <c r="J50" s="240"/>
      <c r="K50" s="194"/>
      <c r="R50" s="200"/>
      <c r="S50" s="196"/>
      <c r="T50" s="199"/>
      <c r="U50" s="196"/>
    </row>
    <row r="51" spans="1:21" ht="15.75" customHeight="1">
      <c r="A51" s="162"/>
      <c r="B51" s="279"/>
      <c r="C51" s="245" t="s">
        <v>136</v>
      </c>
      <c r="D51" s="238">
        <v>4213</v>
      </c>
      <c r="E51" s="266">
        <v>7.179</v>
      </c>
      <c r="F51" s="266">
        <v>81.73</v>
      </c>
      <c r="G51" s="238">
        <f t="shared" si="1"/>
        <v>1</v>
      </c>
      <c r="H51" s="239"/>
      <c r="I51" s="239">
        <f>1/G51*1.5/2.17*($E$28/$E$25)*PI()^2*$E$29*D51/$E$25^2</f>
        <v>4965.926295902853</v>
      </c>
      <c r="J51" s="240"/>
      <c r="K51" s="194"/>
      <c r="R51" s="201"/>
      <c r="S51" s="202"/>
      <c r="T51" s="202"/>
      <c r="U51" s="202"/>
    </row>
    <row r="52" spans="1:21" ht="15.75" customHeight="1">
      <c r="A52" s="162"/>
      <c r="B52" s="279"/>
      <c r="C52" s="245" t="s">
        <v>135</v>
      </c>
      <c r="D52" s="238">
        <v>5110</v>
      </c>
      <c r="E52" s="266">
        <v>6.986</v>
      </c>
      <c r="F52" s="266">
        <v>104.7</v>
      </c>
      <c r="G52" s="238">
        <f t="shared" si="1"/>
        <v>1</v>
      </c>
      <c r="H52" s="239"/>
      <c r="I52" s="239">
        <f>1/G52*1.5/2.17*($E$28/$E$25)*PI()^2*$E$29*D52/$E$25^2</f>
        <v>6023.233651095082</v>
      </c>
      <c r="J52" s="240"/>
      <c r="K52" s="194"/>
      <c r="R52" s="201"/>
      <c r="S52" s="202"/>
      <c r="T52" s="202"/>
      <c r="U52" s="202"/>
    </row>
    <row r="53" spans="1:21" ht="15.75" customHeight="1">
      <c r="A53" s="162"/>
      <c r="B53" s="279"/>
      <c r="C53" s="237" t="s">
        <v>138</v>
      </c>
      <c r="D53" s="238">
        <v>3159</v>
      </c>
      <c r="E53" s="238">
        <v>6.896</v>
      </c>
      <c r="F53" s="238">
        <v>66.42</v>
      </c>
      <c r="G53" s="238">
        <f t="shared" si="1"/>
        <v>1</v>
      </c>
      <c r="H53" s="239"/>
      <c r="I53" s="239">
        <f>1/G53*1.5/2.17*($E$28/$E$25)*PI()^2*$E$29*D53/$E$25^2</f>
        <v>3723.5606856769796</v>
      </c>
      <c r="J53" s="240"/>
      <c r="K53" s="194"/>
      <c r="R53" s="195"/>
      <c r="S53" s="203"/>
      <c r="T53" s="203"/>
      <c r="U53" s="203"/>
    </row>
    <row r="54" spans="1:21" ht="15.75" customHeight="1">
      <c r="A54" s="162"/>
      <c r="B54" s="279"/>
      <c r="C54" s="237" t="s">
        <v>137</v>
      </c>
      <c r="D54" s="238">
        <v>4647</v>
      </c>
      <c r="E54" s="238">
        <v>6.235</v>
      </c>
      <c r="F54" s="238">
        <v>119.5</v>
      </c>
      <c r="G54" s="238">
        <f t="shared" si="1"/>
        <v>1</v>
      </c>
      <c r="H54" s="239"/>
      <c r="I54" s="239">
        <f>1/G54*1.5/2.17*($E$28/$E$25)*PI()^2*$E$29*D54/$E$25^2</f>
        <v>5477.48860599586</v>
      </c>
      <c r="J54" s="240"/>
      <c r="K54" s="194"/>
      <c r="N54" s="169"/>
      <c r="U54" s="204"/>
    </row>
    <row r="55" spans="1:11" ht="15.75" customHeight="1">
      <c r="A55" s="162"/>
      <c r="B55" s="279"/>
      <c r="C55" s="241" t="s">
        <v>139</v>
      </c>
      <c r="D55" s="238">
        <v>8186</v>
      </c>
      <c r="E55" s="266">
        <v>7.563</v>
      </c>
      <c r="F55" s="266">
        <v>143.1</v>
      </c>
      <c r="G55" s="238">
        <f t="shared" si="1"/>
        <v>1</v>
      </c>
      <c r="H55" s="239"/>
      <c r="I55" s="239">
        <f>1/G55*1.5/2.17*($E$28/$E$25)*PI()^2*$E$29*D55/$E$25^2</f>
        <v>9648.960991754275</v>
      </c>
      <c r="J55" s="240"/>
      <c r="K55" s="194"/>
    </row>
    <row r="56" spans="1:11" ht="15.75" customHeight="1" thickBot="1">
      <c r="A56" s="162"/>
      <c r="B56" s="280"/>
      <c r="C56" s="246"/>
      <c r="D56" s="247"/>
      <c r="E56" s="248"/>
      <c r="F56" s="247"/>
      <c r="G56" s="238">
        <f>IF(OR(C56="",E56=""),"",IF($E$27/E56&lt;130,(18/65/($E$27/E56/130)^2)*(3/2+2/3*($E$27/E56/130)^2)/(1-2/5*($E$27/E56/130)^2),1))</f>
      </c>
      <c r="H56" s="239"/>
      <c r="I56" s="239">
        <f>IF(G56="","",1/G56*1.5/2.17*($E$28/$E$25)*PI()^2*$E$29*D56/$E$25^2)</f>
      </c>
      <c r="J56" s="249"/>
      <c r="K56" s="194"/>
    </row>
    <row r="57" spans="1:11" ht="15.75" customHeight="1" thickBot="1">
      <c r="A57" s="162"/>
      <c r="B57" s="205"/>
      <c r="C57" s="281" t="s">
        <v>194</v>
      </c>
      <c r="D57" s="282"/>
      <c r="E57" s="250">
        <f>VLOOKUP(D14,C42:H49,6,FALSE)</f>
        <v>315.0354626866913</v>
      </c>
      <c r="F57" s="206"/>
      <c r="G57" s="284" t="s">
        <v>212</v>
      </c>
      <c r="H57" s="284"/>
      <c r="I57" s="284"/>
      <c r="J57" s="251">
        <f>+E57*2</f>
        <v>630.0709253733826</v>
      </c>
      <c r="K57" s="207"/>
    </row>
    <row r="58" spans="1:11" ht="15.75" customHeight="1" thickBot="1">
      <c r="A58" s="208"/>
      <c r="B58" s="165"/>
      <c r="C58" s="281" t="s">
        <v>195</v>
      </c>
      <c r="D58" s="282"/>
      <c r="E58" s="250">
        <f>VLOOKUP(H14,C50:I56,7,FALSE)</f>
        <v>462.55464078609685</v>
      </c>
      <c r="F58" s="209"/>
      <c r="G58" s="284" t="s">
        <v>213</v>
      </c>
      <c r="H58" s="284"/>
      <c r="I58" s="284"/>
      <c r="J58" s="252">
        <f>+E57+E58</f>
        <v>777.5901034727881</v>
      </c>
      <c r="K58" s="210"/>
    </row>
    <row r="59" spans="2:11" ht="31.5" customHeight="1">
      <c r="B59" s="283" t="s">
        <v>202</v>
      </c>
      <c r="C59" s="283"/>
      <c r="D59" s="283"/>
      <c r="E59" s="283"/>
      <c r="F59" s="283"/>
      <c r="G59" s="283"/>
      <c r="H59" s="283"/>
      <c r="I59" s="283"/>
      <c r="J59" s="283"/>
      <c r="K59" s="283"/>
    </row>
  </sheetData>
  <sheetProtection password="CA95" sheet="1" selectLockedCells="1"/>
  <protectedRanges>
    <protectedRange sqref="E8 E10:E11 D14:E14 H14:J14 C56:F56" name="範囲1"/>
    <protectedRange sqref="C55:F55 C47:F48" name="範囲1_1_1"/>
    <protectedRange sqref="C49:F49" name="範囲1_1_3"/>
    <protectedRange sqref="S53:U53" name="範囲1_1_5"/>
  </protectedRanges>
  <mergeCells count="29">
    <mergeCell ref="M24:N24"/>
    <mergeCell ref="M32:N32"/>
    <mergeCell ref="Q26:R27"/>
    <mergeCell ref="S26:S27"/>
    <mergeCell ref="S34:S36"/>
    <mergeCell ref="Q34:R36"/>
    <mergeCell ref="M33:N34"/>
    <mergeCell ref="O33:O34"/>
    <mergeCell ref="C1:K1"/>
    <mergeCell ref="B2:K2"/>
    <mergeCell ref="G8:K8"/>
    <mergeCell ref="G12:K12"/>
    <mergeCell ref="D14:E14"/>
    <mergeCell ref="F14:G14"/>
    <mergeCell ref="H14:I14"/>
    <mergeCell ref="B10:C10"/>
    <mergeCell ref="D21:F21"/>
    <mergeCell ref="H23:I23"/>
    <mergeCell ref="C33:K33"/>
    <mergeCell ref="B42:B49"/>
    <mergeCell ref="C36:D37"/>
    <mergeCell ref="C34:D35"/>
    <mergeCell ref="B28:C28"/>
    <mergeCell ref="B50:B56"/>
    <mergeCell ref="C57:D57"/>
    <mergeCell ref="C58:D58"/>
    <mergeCell ref="B59:K59"/>
    <mergeCell ref="G57:I57"/>
    <mergeCell ref="G58:I58"/>
  </mergeCells>
  <dataValidations count="4">
    <dataValidation allowBlank="1" showInputMessage="1" showErrorMessage="1" prompt="入力してください" sqref="E10"/>
    <dataValidation type="whole" operator="lessThanOrEqual" allowBlank="1" showInputMessage="1" showErrorMessage="1" prompt="入力してください&#10;" sqref="E8">
      <formula1>3000</formula1>
    </dataValidation>
    <dataValidation type="list" showInputMessage="1" showErrorMessage="1" prompt="選択してください" sqref="D14:E14">
      <formula1>$C$42:$C$49</formula1>
    </dataValidation>
    <dataValidation type="list" allowBlank="1" showInputMessage="1" showErrorMessage="1" prompt="選択してください" sqref="H14:I14">
      <formula1>$C$50:$C$56</formula1>
    </dataValidation>
  </dataValidations>
  <printOptions horizontalCentered="1" verticalCentered="1"/>
  <pageMargins left="0.3937007874015748" right="0.4330708661417323" top="0.3937007874015748" bottom="0.1968503937007874" header="0.5118110236220472" footer="0.5118110236220472"/>
  <pageSetup horizontalDpi="600" verticalDpi="600" orientation="portrait" paperSize="9" scale="84"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rgb="FF0070C0"/>
  </sheetPr>
  <dimension ref="A1:S48"/>
  <sheetViews>
    <sheetView showGridLines="0" view="pageBreakPreview" zoomScale="85" zoomScaleSheetLayoutView="85" zoomScalePageLayoutView="0" workbookViewId="0" topLeftCell="A1">
      <selection activeCell="B33" sqref="B33"/>
    </sheetView>
  </sheetViews>
  <sheetFormatPr defaultColWidth="9.00390625" defaultRowHeight="13.5"/>
  <cols>
    <col min="1" max="1" width="4.00390625" style="0" customWidth="1"/>
    <col min="2" max="2" width="9.375" style="0" customWidth="1"/>
    <col min="3" max="3" width="20.625" style="0" customWidth="1"/>
    <col min="4" max="4" width="18.625" style="0" customWidth="1"/>
    <col min="5" max="5" width="8.625" style="0" customWidth="1"/>
    <col min="6" max="6" width="5.625" style="4" customWidth="1"/>
    <col min="7" max="8" width="8.625" style="0" customWidth="1"/>
    <col min="9" max="9" width="5.625" style="4" customWidth="1"/>
    <col min="10" max="10" width="8.625" style="0" customWidth="1"/>
    <col min="11" max="11" width="8.625" style="3" customWidth="1"/>
    <col min="12" max="12" width="2.375" style="3" hidden="1" customWidth="1"/>
    <col min="13" max="13" width="12.25390625" style="3" hidden="1" customWidth="1"/>
    <col min="14" max="14" width="15.875" style="3" customWidth="1"/>
    <col min="15" max="15" width="13.25390625" style="3" customWidth="1"/>
    <col min="16" max="16" width="17.00390625" style="3" customWidth="1"/>
    <col min="17" max="17" width="17.625" style="3" customWidth="1"/>
    <col min="18" max="18" width="9.00390625" style="3" customWidth="1"/>
  </cols>
  <sheetData>
    <row r="1" spans="1:19" ht="24.75" customHeight="1">
      <c r="A1" s="94"/>
      <c r="B1" s="336" t="s">
        <v>206</v>
      </c>
      <c r="C1" s="336"/>
      <c r="D1" s="336"/>
      <c r="E1" s="336"/>
      <c r="F1" s="336"/>
      <c r="G1" s="336"/>
      <c r="H1" s="336"/>
      <c r="I1" s="336"/>
      <c r="J1" s="336"/>
      <c r="S1" s="3"/>
    </row>
    <row r="2" spans="1:10" ht="19.5" customHeight="1" thickBot="1">
      <c r="A2" s="94"/>
      <c r="B2" s="350" t="s">
        <v>62</v>
      </c>
      <c r="C2" s="350"/>
      <c r="D2" s="350"/>
      <c r="E2" s="350"/>
      <c r="F2" s="350"/>
      <c r="G2" s="350"/>
      <c r="H2" s="350"/>
      <c r="I2" s="350"/>
      <c r="J2" s="350"/>
    </row>
    <row r="3" spans="1:13" ht="24" customHeight="1">
      <c r="A3" s="94"/>
      <c r="B3" s="337"/>
      <c r="C3" s="339" t="s">
        <v>6</v>
      </c>
      <c r="D3" s="339" t="s">
        <v>43</v>
      </c>
      <c r="E3" s="341" t="s">
        <v>60</v>
      </c>
      <c r="F3" s="342"/>
      <c r="G3" s="343"/>
      <c r="H3" s="344"/>
      <c r="I3" s="344"/>
      <c r="J3" s="345"/>
      <c r="L3" s="44" t="s">
        <v>66</v>
      </c>
      <c r="M3" s="44" t="s">
        <v>66</v>
      </c>
    </row>
    <row r="4" spans="1:13" ht="14.25" customHeight="1" thickBot="1">
      <c r="A4" s="94"/>
      <c r="B4" s="338"/>
      <c r="C4" s="340"/>
      <c r="D4" s="340"/>
      <c r="E4" s="346" t="s">
        <v>85</v>
      </c>
      <c r="F4" s="347"/>
      <c r="G4" s="348"/>
      <c r="H4" s="346" t="s">
        <v>86</v>
      </c>
      <c r="I4" s="347"/>
      <c r="J4" s="349"/>
      <c r="L4" s="44" t="s">
        <v>85</v>
      </c>
      <c r="M4" s="44" t="s">
        <v>86</v>
      </c>
    </row>
    <row r="5" spans="1:15" ht="27.75" customHeight="1">
      <c r="A5" s="94"/>
      <c r="B5" s="311" t="s">
        <v>33</v>
      </c>
      <c r="C5" s="17" t="s">
        <v>3</v>
      </c>
      <c r="D5" s="328" t="s">
        <v>140</v>
      </c>
      <c r="E5" s="35">
        <v>770</v>
      </c>
      <c r="F5" s="36" t="s">
        <v>141</v>
      </c>
      <c r="G5" s="53">
        <v>1710</v>
      </c>
      <c r="H5" s="35">
        <v>1460</v>
      </c>
      <c r="I5" s="36" t="s">
        <v>141</v>
      </c>
      <c r="J5" s="47">
        <v>2110</v>
      </c>
      <c r="K5" s="1"/>
      <c r="L5" s="45">
        <v>1785.7933303067603</v>
      </c>
      <c r="M5" s="45">
        <v>1768.0132783522083</v>
      </c>
      <c r="N5" s="1"/>
      <c r="O5" s="7"/>
    </row>
    <row r="6" spans="1:15" ht="27.75" customHeight="1">
      <c r="A6" s="94"/>
      <c r="B6" s="312"/>
      <c r="C6" s="18" t="s">
        <v>142</v>
      </c>
      <c r="D6" s="329"/>
      <c r="E6" s="37">
        <v>770</v>
      </c>
      <c r="F6" s="38" t="s">
        <v>61</v>
      </c>
      <c r="G6" s="54">
        <v>1860</v>
      </c>
      <c r="H6" s="37">
        <v>1460</v>
      </c>
      <c r="I6" s="38" t="s">
        <v>61</v>
      </c>
      <c r="J6" s="49">
        <v>2210</v>
      </c>
      <c r="K6" s="9"/>
      <c r="L6" s="45">
        <v>1776.020529001814</v>
      </c>
      <c r="M6" s="45">
        <v>1773.0134988434083</v>
      </c>
      <c r="N6" s="9"/>
      <c r="O6" s="10"/>
    </row>
    <row r="7" spans="1:15" ht="27.75" customHeight="1">
      <c r="A7" s="94"/>
      <c r="B7" s="312"/>
      <c r="C7" s="18" t="s">
        <v>232</v>
      </c>
      <c r="D7" s="329"/>
      <c r="E7" s="37">
        <v>770</v>
      </c>
      <c r="F7" s="38" t="s">
        <v>61</v>
      </c>
      <c r="G7" s="54" t="s">
        <v>235</v>
      </c>
      <c r="H7" s="37">
        <v>1460</v>
      </c>
      <c r="I7" s="38" t="s">
        <v>61</v>
      </c>
      <c r="J7" s="49" t="s">
        <v>236</v>
      </c>
      <c r="K7" s="9"/>
      <c r="L7" s="45"/>
      <c r="M7" s="45"/>
      <c r="N7" s="9"/>
      <c r="O7" s="10"/>
    </row>
    <row r="8" spans="1:15" ht="27.75" customHeight="1">
      <c r="A8" s="94"/>
      <c r="B8" s="312"/>
      <c r="C8" s="20" t="s">
        <v>143</v>
      </c>
      <c r="D8" s="329"/>
      <c r="E8" s="37">
        <v>770</v>
      </c>
      <c r="F8" s="38" t="s">
        <v>61</v>
      </c>
      <c r="G8" s="54">
        <v>1950</v>
      </c>
      <c r="H8" s="37">
        <v>1460</v>
      </c>
      <c r="I8" s="38" t="s">
        <v>61</v>
      </c>
      <c r="J8" s="49">
        <v>2280</v>
      </c>
      <c r="K8" s="9"/>
      <c r="L8" s="45">
        <v>1779.5944726933892</v>
      </c>
      <c r="M8" s="45">
        <v>1769.6180453883248</v>
      </c>
      <c r="N8" s="9"/>
      <c r="O8" s="10"/>
    </row>
    <row r="9" spans="1:15" ht="27.75" customHeight="1">
      <c r="A9" s="94"/>
      <c r="B9" s="312"/>
      <c r="C9" s="20" t="s">
        <v>54</v>
      </c>
      <c r="D9" s="329"/>
      <c r="E9" s="37">
        <v>770</v>
      </c>
      <c r="F9" s="38" t="s">
        <v>61</v>
      </c>
      <c r="G9" s="54">
        <v>2150</v>
      </c>
      <c r="H9" s="39">
        <v>1460</v>
      </c>
      <c r="I9" s="40" t="s">
        <v>61</v>
      </c>
      <c r="J9" s="50">
        <v>2450</v>
      </c>
      <c r="L9" s="45" t="s">
        <v>87</v>
      </c>
      <c r="M9" s="45">
        <v>1769.3918530755718</v>
      </c>
      <c r="O9" s="331"/>
    </row>
    <row r="10" spans="1:15" ht="27.75" customHeight="1">
      <c r="A10" s="94"/>
      <c r="B10" s="312"/>
      <c r="C10" s="20" t="s">
        <v>221</v>
      </c>
      <c r="D10" s="329"/>
      <c r="E10" s="37"/>
      <c r="F10" s="38" t="s">
        <v>90</v>
      </c>
      <c r="G10" s="82"/>
      <c r="H10" s="39">
        <v>1460</v>
      </c>
      <c r="I10" s="40" t="s">
        <v>61</v>
      </c>
      <c r="J10" s="50">
        <v>2700</v>
      </c>
      <c r="L10" s="45"/>
      <c r="M10" s="45"/>
      <c r="O10" s="331"/>
    </row>
    <row r="11" spans="1:15" ht="27.75" customHeight="1">
      <c r="A11" s="94"/>
      <c r="B11" s="312"/>
      <c r="C11" s="22" t="s">
        <v>57</v>
      </c>
      <c r="D11" s="330"/>
      <c r="E11" s="48"/>
      <c r="F11" s="38" t="s">
        <v>90</v>
      </c>
      <c r="G11" s="97"/>
      <c r="H11" s="39">
        <v>1460</v>
      </c>
      <c r="I11" s="40" t="s">
        <v>61</v>
      </c>
      <c r="J11" s="50" t="s">
        <v>145</v>
      </c>
      <c r="L11" s="45" t="s">
        <v>87</v>
      </c>
      <c r="M11" s="83">
        <v>2149.031407818914</v>
      </c>
      <c r="O11" s="331"/>
    </row>
    <row r="12" spans="1:15" ht="27.75" customHeight="1">
      <c r="A12" s="94"/>
      <c r="B12" s="312"/>
      <c r="C12" s="20" t="s">
        <v>3</v>
      </c>
      <c r="D12" s="332"/>
      <c r="E12" s="37">
        <v>770</v>
      </c>
      <c r="F12" s="38" t="s">
        <v>61</v>
      </c>
      <c r="G12" s="55">
        <v>870</v>
      </c>
      <c r="H12" s="333" t="s">
        <v>144</v>
      </c>
      <c r="I12" s="334"/>
      <c r="J12" s="335"/>
      <c r="L12" s="45">
        <v>1780.8243677836222</v>
      </c>
      <c r="M12" s="45" t="s">
        <v>87</v>
      </c>
      <c r="O12" s="331"/>
    </row>
    <row r="13" spans="1:15" ht="27.75" customHeight="1">
      <c r="A13" s="94"/>
      <c r="B13" s="312"/>
      <c r="C13" s="21" t="s">
        <v>142</v>
      </c>
      <c r="D13" s="315"/>
      <c r="E13" s="37">
        <v>770</v>
      </c>
      <c r="F13" s="38" t="s">
        <v>61</v>
      </c>
      <c r="G13" s="54">
        <v>1160</v>
      </c>
      <c r="H13" s="333" t="s">
        <v>144</v>
      </c>
      <c r="I13" s="334"/>
      <c r="J13" s="335"/>
      <c r="L13" s="45">
        <v>1767.7663421909817</v>
      </c>
      <c r="M13" s="45" t="s">
        <v>87</v>
      </c>
      <c r="O13" s="4"/>
    </row>
    <row r="14" spans="1:15" ht="27.75" customHeight="1">
      <c r="A14" s="94"/>
      <c r="B14" s="312"/>
      <c r="C14" s="18" t="s">
        <v>231</v>
      </c>
      <c r="D14" s="315"/>
      <c r="E14" s="37">
        <v>770</v>
      </c>
      <c r="F14" s="38" t="s">
        <v>61</v>
      </c>
      <c r="G14" s="54" t="s">
        <v>237</v>
      </c>
      <c r="H14" s="269"/>
      <c r="I14" s="270" t="s">
        <v>90</v>
      </c>
      <c r="J14" s="50"/>
      <c r="L14" s="45"/>
      <c r="M14" s="45"/>
      <c r="O14" s="4"/>
    </row>
    <row r="15" spans="1:15" ht="27.75" customHeight="1">
      <c r="A15" s="94"/>
      <c r="B15" s="312"/>
      <c r="C15" s="18" t="s">
        <v>143</v>
      </c>
      <c r="D15" s="315"/>
      <c r="E15" s="37">
        <v>770</v>
      </c>
      <c r="F15" s="40" t="s">
        <v>61</v>
      </c>
      <c r="G15" s="54">
        <v>1350</v>
      </c>
      <c r="H15" s="333" t="s">
        <v>144</v>
      </c>
      <c r="I15" s="334"/>
      <c r="J15" s="335"/>
      <c r="L15" s="45">
        <v>1770.7362012304252</v>
      </c>
      <c r="M15" s="45" t="s">
        <v>87</v>
      </c>
      <c r="O15" s="11"/>
    </row>
    <row r="16" spans="1:13" ht="27.75" customHeight="1">
      <c r="A16" s="94"/>
      <c r="B16" s="312"/>
      <c r="C16" s="19" t="s">
        <v>146</v>
      </c>
      <c r="D16" s="315"/>
      <c r="E16" s="37">
        <v>770</v>
      </c>
      <c r="F16" s="40" t="s">
        <v>61</v>
      </c>
      <c r="G16" s="54">
        <v>1720</v>
      </c>
      <c r="H16" s="48">
        <v>1460</v>
      </c>
      <c r="I16" s="40" t="s">
        <v>61</v>
      </c>
      <c r="J16" s="46">
        <v>1470</v>
      </c>
      <c r="L16" s="45">
        <v>1775.337457543126</v>
      </c>
      <c r="M16" s="45">
        <v>1769.6736794850876</v>
      </c>
    </row>
    <row r="17" spans="1:13" ht="27.75" customHeight="1">
      <c r="A17" s="94"/>
      <c r="B17" s="312"/>
      <c r="C17" s="20" t="s">
        <v>221</v>
      </c>
      <c r="D17" s="315"/>
      <c r="E17" s="37">
        <v>770</v>
      </c>
      <c r="F17" s="40" t="s">
        <v>61</v>
      </c>
      <c r="G17" s="257">
        <v>2110</v>
      </c>
      <c r="H17" s="48">
        <v>1460</v>
      </c>
      <c r="I17" s="40" t="s">
        <v>61</v>
      </c>
      <c r="J17" s="46">
        <v>1950</v>
      </c>
      <c r="L17" s="45"/>
      <c r="M17" s="45"/>
    </row>
    <row r="18" spans="1:13" ht="27.75" customHeight="1" thickBot="1">
      <c r="A18" s="94"/>
      <c r="B18" s="313"/>
      <c r="C18" s="23" t="s">
        <v>147</v>
      </c>
      <c r="D18" s="316"/>
      <c r="E18" s="98">
        <v>770</v>
      </c>
      <c r="F18" s="41" t="s">
        <v>61</v>
      </c>
      <c r="G18" s="56">
        <v>2150</v>
      </c>
      <c r="H18" s="48">
        <v>1460</v>
      </c>
      <c r="I18" s="41" t="s">
        <v>61</v>
      </c>
      <c r="J18" s="46">
        <v>2880</v>
      </c>
      <c r="K18" s="7"/>
      <c r="L18" s="45">
        <v>3188.4532630842386</v>
      </c>
      <c r="M18" s="45">
        <v>1765.010863893557</v>
      </c>
    </row>
    <row r="19" spans="1:13" ht="27.75" customHeight="1">
      <c r="A19" s="94"/>
      <c r="B19" s="311" t="s">
        <v>36</v>
      </c>
      <c r="C19" s="17" t="s">
        <v>142</v>
      </c>
      <c r="D19" s="314"/>
      <c r="E19" s="35">
        <v>770</v>
      </c>
      <c r="F19" s="42" t="s">
        <v>61</v>
      </c>
      <c r="G19" s="53">
        <v>1440</v>
      </c>
      <c r="H19" s="317" t="s">
        <v>144</v>
      </c>
      <c r="I19" s="318"/>
      <c r="J19" s="319"/>
      <c r="L19" s="45">
        <v>1766.1954600995482</v>
      </c>
      <c r="M19" s="45" t="s">
        <v>87</v>
      </c>
    </row>
    <row r="20" spans="1:13" ht="27.75" customHeight="1">
      <c r="A20" s="94"/>
      <c r="B20" s="312"/>
      <c r="C20" s="271" t="s">
        <v>231</v>
      </c>
      <c r="D20" s="315"/>
      <c r="E20" s="102">
        <v>770</v>
      </c>
      <c r="F20" s="38" t="s">
        <v>61</v>
      </c>
      <c r="G20" s="55" t="s">
        <v>238</v>
      </c>
      <c r="H20" s="320" t="s">
        <v>90</v>
      </c>
      <c r="I20" s="321"/>
      <c r="J20" s="322"/>
      <c r="L20" s="45"/>
      <c r="M20" s="45"/>
    </row>
    <row r="21" spans="1:13" ht="27.75" customHeight="1">
      <c r="A21" s="94"/>
      <c r="B21" s="312"/>
      <c r="C21" s="18" t="s">
        <v>143</v>
      </c>
      <c r="D21" s="315"/>
      <c r="E21" s="37">
        <v>770</v>
      </c>
      <c r="F21" s="40" t="s">
        <v>61</v>
      </c>
      <c r="G21" s="54">
        <v>1750</v>
      </c>
      <c r="H21" s="320" t="s">
        <v>144</v>
      </c>
      <c r="I21" s="321"/>
      <c r="J21" s="322"/>
      <c r="L21" s="45">
        <v>1783.0215736129408</v>
      </c>
      <c r="M21" s="45" t="s">
        <v>87</v>
      </c>
    </row>
    <row r="22" spans="1:13" ht="27.75" customHeight="1">
      <c r="A22" s="94"/>
      <c r="B22" s="312"/>
      <c r="C22" s="34" t="s">
        <v>146</v>
      </c>
      <c r="D22" s="315"/>
      <c r="E22" s="99">
        <v>770</v>
      </c>
      <c r="F22" s="40" t="s">
        <v>61</v>
      </c>
      <c r="G22" s="57">
        <v>2150</v>
      </c>
      <c r="H22" s="99">
        <v>1460</v>
      </c>
      <c r="I22" s="43" t="s">
        <v>61</v>
      </c>
      <c r="J22" s="51">
        <v>2100</v>
      </c>
      <c r="L22" s="45">
        <v>1995.0886478779382</v>
      </c>
      <c r="M22" s="45">
        <v>1774.7674093414532</v>
      </c>
    </row>
    <row r="23" spans="1:13" ht="27.75" customHeight="1">
      <c r="A23" s="94"/>
      <c r="B23" s="312"/>
      <c r="C23" s="20" t="s">
        <v>221</v>
      </c>
      <c r="D23" s="315"/>
      <c r="E23" s="99"/>
      <c r="F23" s="38" t="s">
        <v>90</v>
      </c>
      <c r="G23" s="57"/>
      <c r="H23" s="99">
        <v>1460</v>
      </c>
      <c r="I23" s="43" t="s">
        <v>61</v>
      </c>
      <c r="J23" s="51">
        <v>2880</v>
      </c>
      <c r="L23" s="45"/>
      <c r="M23" s="45"/>
    </row>
    <row r="24" spans="1:13" ht="27.75" customHeight="1" thickBot="1">
      <c r="A24" s="94"/>
      <c r="B24" s="313"/>
      <c r="C24" s="23" t="s">
        <v>57</v>
      </c>
      <c r="D24" s="316"/>
      <c r="E24" s="323" t="s">
        <v>90</v>
      </c>
      <c r="F24" s="324"/>
      <c r="G24" s="325"/>
      <c r="H24" s="98">
        <v>1460</v>
      </c>
      <c r="I24" s="41" t="s">
        <v>61</v>
      </c>
      <c r="J24" s="52">
        <v>3000</v>
      </c>
      <c r="L24" s="45" t="s">
        <v>87</v>
      </c>
      <c r="M24" s="45">
        <v>3167.902074649469</v>
      </c>
    </row>
    <row r="25" spans="1:10" ht="6" customHeight="1">
      <c r="A25" s="94"/>
      <c r="B25" s="94"/>
      <c r="C25" s="96"/>
      <c r="D25" s="96"/>
      <c r="E25" s="94"/>
      <c r="F25" s="95"/>
      <c r="G25" s="12"/>
      <c r="H25" s="94"/>
      <c r="I25" s="95"/>
      <c r="J25" s="12"/>
    </row>
    <row r="26" spans="1:19" ht="21" customHeight="1">
      <c r="A26" s="94"/>
      <c r="B26" s="29" t="s">
        <v>79</v>
      </c>
      <c r="C26" s="15"/>
      <c r="D26" s="15"/>
      <c r="E26" s="15"/>
      <c r="F26" s="15"/>
      <c r="G26" s="15"/>
      <c r="H26" s="15"/>
      <c r="I26" s="15"/>
      <c r="J26" s="15"/>
      <c r="S26" s="3"/>
    </row>
    <row r="27" spans="1:19" ht="21" customHeight="1">
      <c r="A27" s="94"/>
      <c r="B27" s="14" t="s">
        <v>78</v>
      </c>
      <c r="C27" s="15"/>
      <c r="D27" s="15"/>
      <c r="E27" s="15"/>
      <c r="F27" s="15"/>
      <c r="G27" s="15"/>
      <c r="H27" s="15"/>
      <c r="I27" s="15"/>
      <c r="J27" s="15"/>
      <c r="S27" s="3"/>
    </row>
    <row r="28" spans="1:19" ht="21" customHeight="1">
      <c r="A28" s="94"/>
      <c r="B28" s="14" t="s">
        <v>80</v>
      </c>
      <c r="C28" s="15"/>
      <c r="D28" s="15"/>
      <c r="E28" s="15"/>
      <c r="F28" s="15"/>
      <c r="G28" s="15"/>
      <c r="H28" s="15"/>
      <c r="I28" s="15"/>
      <c r="J28" s="15"/>
      <c r="S28" s="3"/>
    </row>
    <row r="29" spans="1:19" ht="21" customHeight="1">
      <c r="A29" s="94"/>
      <c r="B29" s="14" t="s">
        <v>148</v>
      </c>
      <c r="C29" s="14"/>
      <c r="D29" s="14"/>
      <c r="E29" s="14"/>
      <c r="F29" s="14"/>
      <c r="G29" s="14"/>
      <c r="H29" s="14"/>
      <c r="I29" s="14"/>
      <c r="J29" s="14"/>
      <c r="S29" s="3"/>
    </row>
    <row r="30" spans="1:19" ht="21" customHeight="1">
      <c r="A30" s="94"/>
      <c r="B30" s="14" t="s">
        <v>164</v>
      </c>
      <c r="C30" s="15"/>
      <c r="D30" s="15"/>
      <c r="E30" s="15"/>
      <c r="F30" s="15"/>
      <c r="G30" s="15"/>
      <c r="H30" s="15"/>
      <c r="I30" s="15"/>
      <c r="J30" s="15"/>
      <c r="S30" s="3"/>
    </row>
    <row r="31" spans="1:10" ht="12.75">
      <c r="A31" s="94"/>
      <c r="B31" s="84" t="s">
        <v>65</v>
      </c>
      <c r="C31" s="14"/>
      <c r="D31" s="14"/>
      <c r="E31" s="14"/>
      <c r="F31" s="14"/>
      <c r="G31" s="14"/>
      <c r="H31" s="14"/>
      <c r="I31" s="14"/>
      <c r="J31" s="14"/>
    </row>
    <row r="32" spans="1:10" ht="25.5" customHeight="1">
      <c r="A32" s="94"/>
      <c r="B32" s="85" t="s">
        <v>63</v>
      </c>
      <c r="C32" s="44" t="s">
        <v>72</v>
      </c>
      <c r="D32" s="44" t="s">
        <v>64</v>
      </c>
      <c r="E32" s="44" t="s">
        <v>68</v>
      </c>
      <c r="F32" s="14"/>
      <c r="G32" s="326"/>
      <c r="H32" s="14" t="s">
        <v>59</v>
      </c>
      <c r="I32" s="14"/>
      <c r="J32" s="289"/>
    </row>
    <row r="33" spans="1:10" ht="18.75" customHeight="1" thickBot="1">
      <c r="A33" s="94"/>
      <c r="B33" s="86">
        <v>3000</v>
      </c>
      <c r="C33" s="86">
        <v>2400</v>
      </c>
      <c r="D33" s="87">
        <f>IF(B33="","",B33-75)</f>
        <v>2925</v>
      </c>
      <c r="E33" s="100">
        <f>IF(B33="","",ATAN(D33/C33)*180/PI())</f>
        <v>50.63068275763526</v>
      </c>
      <c r="F33" s="14"/>
      <c r="G33" s="327"/>
      <c r="H33" s="90">
        <f>D33</f>
        <v>2925</v>
      </c>
      <c r="I33" s="14"/>
      <c r="J33" s="289"/>
    </row>
    <row r="34" spans="1:10" ht="18.75" customHeight="1">
      <c r="A34" s="94"/>
      <c r="B34" s="14"/>
      <c r="C34" s="14"/>
      <c r="D34" s="73"/>
      <c r="E34" s="73"/>
      <c r="F34" s="70"/>
      <c r="G34" s="58" t="s">
        <v>71</v>
      </c>
      <c r="H34" s="73"/>
      <c r="I34" s="70"/>
      <c r="J34" s="58"/>
    </row>
    <row r="35" spans="1:10" ht="18.75" customHeight="1">
      <c r="A35" s="94"/>
      <c r="B35" s="14"/>
      <c r="C35" s="14" t="s">
        <v>67</v>
      </c>
      <c r="D35" s="73"/>
      <c r="E35" s="73"/>
      <c r="F35" s="70"/>
      <c r="G35" s="90">
        <f>IF(C33="","",C33)</f>
        <v>2400</v>
      </c>
      <c r="H35" s="73"/>
      <c r="I35" s="70"/>
      <c r="J35" s="90">
        <f>IF(F33="","",F33)</f>
      </c>
    </row>
    <row r="36" spans="1:10" ht="12.75">
      <c r="A36" s="94"/>
      <c r="B36" s="13"/>
      <c r="C36" s="13"/>
      <c r="D36" s="13"/>
      <c r="E36" s="13"/>
      <c r="F36" s="6"/>
      <c r="G36" s="5"/>
      <c r="H36" s="13"/>
      <c r="I36" s="6"/>
      <c r="J36" s="5"/>
    </row>
    <row r="47" ht="12.75">
      <c r="D47" s="3"/>
    </row>
    <row r="48" ht="12.75">
      <c r="D48" s="3"/>
    </row>
  </sheetData>
  <sheetProtection password="CA95" sheet="1" objects="1" scenarios="1" selectLockedCells="1"/>
  <protectedRanges>
    <protectedRange sqref="C24:D24 C18:D18 C8 C9:D12 C17 C22:C23" name="範囲1_1_1_1"/>
  </protectedRanges>
  <mergeCells count="23">
    <mergeCell ref="B1:J1"/>
    <mergeCell ref="B3:B4"/>
    <mergeCell ref="C3:C4"/>
    <mergeCell ref="D3:D4"/>
    <mergeCell ref="E3:J3"/>
    <mergeCell ref="E4:G4"/>
    <mergeCell ref="H4:J4"/>
    <mergeCell ref="B2:J2"/>
    <mergeCell ref="B5:B18"/>
    <mergeCell ref="D5:D11"/>
    <mergeCell ref="O9:O12"/>
    <mergeCell ref="D12:D18"/>
    <mergeCell ref="H12:J12"/>
    <mergeCell ref="H13:J13"/>
    <mergeCell ref="H15:J15"/>
    <mergeCell ref="B19:B24"/>
    <mergeCell ref="D19:D24"/>
    <mergeCell ref="H19:J19"/>
    <mergeCell ref="H21:J21"/>
    <mergeCell ref="E24:G24"/>
    <mergeCell ref="G32:G33"/>
    <mergeCell ref="J32:J33"/>
    <mergeCell ref="H20:J20"/>
  </mergeCells>
  <dataValidations count="2">
    <dataValidation allowBlank="1" showInputMessage="1" showErrorMessage="1" prompt="入力してください" sqref="B33"/>
    <dataValidation type="list" allowBlank="1" showInputMessage="1" showErrorMessage="1" prompt="選択してください" sqref="C33">
      <formula1>"1200,2400"</formula1>
    </dataValidation>
  </dataValidations>
  <printOptions horizontalCentered="1"/>
  <pageMargins left="0.2362204724409449" right="0.2362204724409449" top="0.7480314960629921" bottom="0.35433070866141736" header="0.31496062992125984" footer="0.3149606299212598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theme="4" tint="0.5999900102615356"/>
  </sheetPr>
  <dimension ref="A1:U54"/>
  <sheetViews>
    <sheetView showGridLines="0" view="pageBreakPreview" zoomScale="85" zoomScaleSheetLayoutView="85" workbookViewId="0" topLeftCell="A3">
      <selection activeCell="B33" sqref="B33"/>
    </sheetView>
  </sheetViews>
  <sheetFormatPr defaultColWidth="9.00390625" defaultRowHeight="13.5"/>
  <cols>
    <col min="1" max="1" width="4.00390625" style="0" customWidth="1"/>
    <col min="2" max="2" width="9.375" style="0" customWidth="1"/>
    <col min="3" max="3" width="20.625" style="0" customWidth="1"/>
    <col min="4" max="4" width="18.625" style="0" customWidth="1"/>
    <col min="5" max="5" width="8.625" style="0" customWidth="1"/>
    <col min="6" max="6" width="5.625" style="0" customWidth="1"/>
    <col min="7" max="7" width="8.625" style="0" customWidth="1"/>
    <col min="8" max="8" width="8.625" style="4" customWidth="1"/>
    <col min="9" max="9" width="5.625" style="4" customWidth="1"/>
    <col min="10" max="11" width="8.625" style="3" customWidth="1"/>
    <col min="12" max="12" width="12.25390625" style="3" customWidth="1"/>
    <col min="13" max="13" width="15.875" style="3" customWidth="1"/>
    <col min="14" max="14" width="13.25390625" style="3" customWidth="1"/>
    <col min="15" max="15" width="13.625" style="3" customWidth="1"/>
    <col min="16" max="18" width="9.00390625" style="3" customWidth="1"/>
  </cols>
  <sheetData>
    <row r="1" spans="1:10" ht="24.75" customHeight="1">
      <c r="A1" s="94"/>
      <c r="B1" s="336" t="s">
        <v>207</v>
      </c>
      <c r="C1" s="336"/>
      <c r="D1" s="336"/>
      <c r="E1" s="336"/>
      <c r="F1" s="336"/>
      <c r="G1" s="336"/>
      <c r="H1" s="336"/>
      <c r="I1" s="336"/>
      <c r="J1" s="336"/>
    </row>
    <row r="2" spans="1:12" ht="19.5" customHeight="1" thickBot="1">
      <c r="A2" s="94"/>
      <c r="B2" s="350" t="s">
        <v>97</v>
      </c>
      <c r="C2" s="350"/>
      <c r="D2" s="350"/>
      <c r="E2" s="350"/>
      <c r="F2" s="350"/>
      <c r="G2" s="350"/>
      <c r="H2" s="350"/>
      <c r="I2" s="350"/>
      <c r="J2" s="350"/>
      <c r="K2" s="58"/>
      <c r="L2" s="58"/>
    </row>
    <row r="3" spans="1:12" ht="24" customHeight="1">
      <c r="A3" s="94"/>
      <c r="B3" s="356"/>
      <c r="C3" s="339" t="s">
        <v>6</v>
      </c>
      <c r="D3" s="359" t="s">
        <v>43</v>
      </c>
      <c r="E3" s="341" t="s">
        <v>60</v>
      </c>
      <c r="F3" s="342"/>
      <c r="G3" s="342"/>
      <c r="H3" s="342"/>
      <c r="I3" s="342"/>
      <c r="J3" s="361"/>
      <c r="K3" s="91"/>
      <c r="L3" s="92"/>
    </row>
    <row r="4" spans="1:21" ht="14.25" customHeight="1" thickBot="1">
      <c r="A4" s="94"/>
      <c r="B4" s="357"/>
      <c r="C4" s="358"/>
      <c r="D4" s="360"/>
      <c r="E4" s="353" t="s">
        <v>98</v>
      </c>
      <c r="F4" s="353"/>
      <c r="G4" s="354"/>
      <c r="H4" s="353" t="s">
        <v>99</v>
      </c>
      <c r="I4" s="353"/>
      <c r="J4" s="355"/>
      <c r="K4" s="91"/>
      <c r="L4" s="92"/>
      <c r="S4" s="3"/>
      <c r="T4" s="3"/>
      <c r="U4" s="3"/>
    </row>
    <row r="5" spans="1:21" ht="27.75" customHeight="1">
      <c r="A5" s="94"/>
      <c r="B5" s="311" t="s">
        <v>33</v>
      </c>
      <c r="C5" s="17" t="s">
        <v>149</v>
      </c>
      <c r="D5" s="328" t="s">
        <v>150</v>
      </c>
      <c r="E5" s="35">
        <v>820</v>
      </c>
      <c r="F5" s="36" t="s">
        <v>61</v>
      </c>
      <c r="G5" s="53">
        <v>1750</v>
      </c>
      <c r="H5" s="39">
        <v>1560</v>
      </c>
      <c r="I5" s="101" t="s">
        <v>61</v>
      </c>
      <c r="J5" s="112">
        <v>2150</v>
      </c>
      <c r="K5" s="45"/>
      <c r="L5" s="45"/>
      <c r="M5" s="1"/>
      <c r="N5" s="1"/>
      <c r="O5" s="1"/>
      <c r="P5" s="1"/>
      <c r="Q5" s="7"/>
      <c r="S5" s="3"/>
      <c r="T5" s="3"/>
      <c r="U5" s="3"/>
    </row>
    <row r="6" spans="1:21" ht="27.75" customHeight="1">
      <c r="A6" s="94"/>
      <c r="B6" s="312"/>
      <c r="C6" s="18" t="s">
        <v>151</v>
      </c>
      <c r="D6" s="329"/>
      <c r="E6" s="37">
        <v>820</v>
      </c>
      <c r="F6" s="40" t="s">
        <v>61</v>
      </c>
      <c r="G6" s="59">
        <v>1890</v>
      </c>
      <c r="H6" s="39">
        <v>1560</v>
      </c>
      <c r="I6" s="101" t="s">
        <v>61</v>
      </c>
      <c r="J6" s="112">
        <v>2250</v>
      </c>
      <c r="K6" s="45"/>
      <c r="L6" s="45"/>
      <c r="M6" s="9"/>
      <c r="N6" s="9"/>
      <c r="O6" s="9"/>
      <c r="P6" s="9"/>
      <c r="Q6" s="10"/>
      <c r="S6" s="3"/>
      <c r="T6" s="3"/>
      <c r="U6" s="3"/>
    </row>
    <row r="7" spans="1:21" ht="27.75" customHeight="1">
      <c r="A7" s="94"/>
      <c r="B7" s="312"/>
      <c r="C7" s="18" t="s">
        <v>226</v>
      </c>
      <c r="D7" s="329"/>
      <c r="E7" s="37">
        <v>820</v>
      </c>
      <c r="F7" s="40" t="s">
        <v>61</v>
      </c>
      <c r="G7" s="59">
        <v>1920</v>
      </c>
      <c r="H7" s="39">
        <v>1560</v>
      </c>
      <c r="I7" s="101" t="s">
        <v>61</v>
      </c>
      <c r="J7" s="112">
        <v>2270</v>
      </c>
      <c r="K7" s="45"/>
      <c r="L7" s="45"/>
      <c r="M7" s="9"/>
      <c r="N7" s="9"/>
      <c r="O7" s="9"/>
      <c r="P7" s="9"/>
      <c r="Q7" s="10"/>
      <c r="S7" s="3"/>
      <c r="T7" s="3"/>
      <c r="U7" s="3"/>
    </row>
    <row r="8" spans="1:21" ht="27.75" customHeight="1">
      <c r="A8" s="94"/>
      <c r="B8" s="312"/>
      <c r="C8" s="20" t="s">
        <v>152</v>
      </c>
      <c r="D8" s="329"/>
      <c r="E8" s="37">
        <v>820</v>
      </c>
      <c r="F8" s="40" t="s">
        <v>61</v>
      </c>
      <c r="G8" s="59">
        <v>1980</v>
      </c>
      <c r="H8" s="39">
        <v>1560</v>
      </c>
      <c r="I8" s="101" t="s">
        <v>61</v>
      </c>
      <c r="J8" s="112">
        <v>2310</v>
      </c>
      <c r="K8" s="45"/>
      <c r="L8" s="45"/>
      <c r="Q8" s="331"/>
      <c r="R8"/>
      <c r="S8" s="3"/>
      <c r="T8" s="3"/>
      <c r="U8" s="3"/>
    </row>
    <row r="9" spans="1:21" ht="27.75" customHeight="1">
      <c r="A9" s="94"/>
      <c r="B9" s="312"/>
      <c r="C9" s="20" t="s">
        <v>153</v>
      </c>
      <c r="D9" s="329"/>
      <c r="E9" s="37">
        <v>820</v>
      </c>
      <c r="F9" s="40" t="s">
        <v>61</v>
      </c>
      <c r="G9" s="59">
        <v>2190</v>
      </c>
      <c r="H9" s="39">
        <v>1560</v>
      </c>
      <c r="I9" s="101" t="s">
        <v>61</v>
      </c>
      <c r="J9" s="112">
        <v>2470</v>
      </c>
      <c r="K9" s="45"/>
      <c r="L9" s="45"/>
      <c r="Q9" s="331"/>
      <c r="R9" s="11"/>
      <c r="S9" s="3"/>
      <c r="T9" s="3"/>
      <c r="U9" s="3"/>
    </row>
    <row r="10" spans="1:21" ht="27.75" customHeight="1">
      <c r="A10" s="94"/>
      <c r="B10" s="312"/>
      <c r="C10" s="20" t="s">
        <v>220</v>
      </c>
      <c r="D10" s="329"/>
      <c r="E10" s="37">
        <v>820</v>
      </c>
      <c r="F10" s="40" t="s">
        <v>61</v>
      </c>
      <c r="G10" s="59">
        <v>2290</v>
      </c>
      <c r="H10" s="39">
        <v>1560</v>
      </c>
      <c r="I10" s="101" t="s">
        <v>61</v>
      </c>
      <c r="J10" s="112">
        <v>2720</v>
      </c>
      <c r="K10" s="45"/>
      <c r="L10" s="45"/>
      <c r="Q10" s="331"/>
      <c r="R10" s="11"/>
      <c r="S10" s="3"/>
      <c r="T10" s="3"/>
      <c r="U10" s="3"/>
    </row>
    <row r="11" spans="1:21" ht="27.75" customHeight="1">
      <c r="A11" s="94"/>
      <c r="B11" s="312"/>
      <c r="C11" s="20" t="s">
        <v>154</v>
      </c>
      <c r="D11" s="329"/>
      <c r="E11" s="37"/>
      <c r="F11" s="103" t="s">
        <v>87</v>
      </c>
      <c r="G11" s="59"/>
      <c r="H11" s="39">
        <v>1560</v>
      </c>
      <c r="I11" s="101" t="s">
        <v>61</v>
      </c>
      <c r="J11" s="112">
        <v>3000</v>
      </c>
      <c r="K11" s="45"/>
      <c r="L11" s="45"/>
      <c r="Q11" s="331"/>
      <c r="R11" s="11"/>
      <c r="S11" s="3"/>
      <c r="T11" s="3"/>
      <c r="U11" s="3"/>
    </row>
    <row r="12" spans="1:21" ht="27.75" customHeight="1">
      <c r="A12" s="94"/>
      <c r="B12" s="312"/>
      <c r="C12" s="18" t="s">
        <v>149</v>
      </c>
      <c r="D12" s="332"/>
      <c r="E12" s="102">
        <v>820</v>
      </c>
      <c r="F12" s="103" t="s">
        <v>61</v>
      </c>
      <c r="G12" s="55">
        <v>880</v>
      </c>
      <c r="H12" s="102"/>
      <c r="I12" s="103" t="s">
        <v>87</v>
      </c>
      <c r="J12" s="46"/>
      <c r="K12" s="45"/>
      <c r="L12" s="8"/>
      <c r="Q12" s="11"/>
      <c r="S12" s="3"/>
      <c r="T12" s="3"/>
      <c r="U12" s="3"/>
    </row>
    <row r="13" spans="1:21" ht="27.75" customHeight="1">
      <c r="A13" s="94"/>
      <c r="B13" s="312"/>
      <c r="C13" s="18" t="s">
        <v>151</v>
      </c>
      <c r="D13" s="315"/>
      <c r="E13" s="37">
        <v>820</v>
      </c>
      <c r="F13" s="101" t="s">
        <v>61</v>
      </c>
      <c r="G13" s="59">
        <v>1150</v>
      </c>
      <c r="H13" s="104"/>
      <c r="I13" s="101" t="s">
        <v>222</v>
      </c>
      <c r="J13" s="112"/>
      <c r="K13" s="45"/>
      <c r="L13" s="8"/>
      <c r="S13" s="3"/>
      <c r="T13" s="3"/>
      <c r="U13" s="3"/>
    </row>
    <row r="14" spans="1:21" ht="27.75" customHeight="1">
      <c r="A14" s="94"/>
      <c r="B14" s="312"/>
      <c r="C14" s="18" t="s">
        <v>225</v>
      </c>
      <c r="D14" s="315"/>
      <c r="E14" s="37">
        <v>820</v>
      </c>
      <c r="F14" s="101" t="s">
        <v>61</v>
      </c>
      <c r="G14" s="59">
        <v>1220</v>
      </c>
      <c r="H14" s="104"/>
      <c r="I14" s="101" t="s">
        <v>87</v>
      </c>
      <c r="J14" s="112"/>
      <c r="K14" s="45"/>
      <c r="L14" s="8"/>
      <c r="S14" s="3"/>
      <c r="T14" s="3"/>
      <c r="U14" s="3"/>
    </row>
    <row r="15" spans="1:21" ht="27.75" customHeight="1">
      <c r="A15" s="94"/>
      <c r="B15" s="312"/>
      <c r="C15" s="18" t="s">
        <v>152</v>
      </c>
      <c r="D15" s="315"/>
      <c r="E15" s="37">
        <v>820</v>
      </c>
      <c r="F15" s="101" t="s">
        <v>61</v>
      </c>
      <c r="G15" s="59">
        <v>1340</v>
      </c>
      <c r="H15" s="104"/>
      <c r="I15" s="101" t="s">
        <v>87</v>
      </c>
      <c r="J15" s="112"/>
      <c r="K15" s="45"/>
      <c r="L15" s="8"/>
      <c r="M15" s="7"/>
      <c r="N15" s="7"/>
      <c r="S15" s="3"/>
      <c r="T15" s="3"/>
      <c r="U15" s="3"/>
    </row>
    <row r="16" spans="1:21" ht="27.75" customHeight="1">
      <c r="A16" s="94"/>
      <c r="B16" s="312"/>
      <c r="C16" s="21" t="s">
        <v>153</v>
      </c>
      <c r="D16" s="315"/>
      <c r="E16" s="37">
        <v>820</v>
      </c>
      <c r="F16" s="101" t="s">
        <v>61</v>
      </c>
      <c r="G16" s="59">
        <v>1720</v>
      </c>
      <c r="H16" s="104"/>
      <c r="I16" s="101" t="s">
        <v>87</v>
      </c>
      <c r="J16" s="112"/>
      <c r="K16" s="45"/>
      <c r="L16" s="45"/>
      <c r="S16" s="3"/>
      <c r="T16" s="3"/>
      <c r="U16" s="3"/>
    </row>
    <row r="17" spans="1:21" ht="27.75" customHeight="1">
      <c r="A17" s="94"/>
      <c r="B17" s="312"/>
      <c r="C17" s="20" t="s">
        <v>220</v>
      </c>
      <c r="D17" s="315"/>
      <c r="E17" s="37">
        <v>820</v>
      </c>
      <c r="F17" s="101" t="s">
        <v>61</v>
      </c>
      <c r="G17" s="258">
        <v>2120</v>
      </c>
      <c r="H17" s="39">
        <v>1560</v>
      </c>
      <c r="I17" s="101" t="s">
        <v>61</v>
      </c>
      <c r="J17" s="259">
        <v>1890</v>
      </c>
      <c r="K17" s="45"/>
      <c r="L17" s="45"/>
      <c r="S17" s="3"/>
      <c r="T17" s="3"/>
      <c r="U17" s="3"/>
    </row>
    <row r="18" spans="1:21" ht="27.75" customHeight="1" thickBot="1">
      <c r="A18" s="94"/>
      <c r="B18" s="313"/>
      <c r="C18" s="60" t="s">
        <v>154</v>
      </c>
      <c r="D18" s="316"/>
      <c r="E18" s="98">
        <v>820</v>
      </c>
      <c r="F18" s="105" t="s">
        <v>61</v>
      </c>
      <c r="G18" s="61">
        <v>2290</v>
      </c>
      <c r="H18" s="98">
        <v>1560</v>
      </c>
      <c r="I18" s="106" t="s">
        <v>61</v>
      </c>
      <c r="J18" s="113">
        <v>2850</v>
      </c>
      <c r="K18" s="45"/>
      <c r="L18" s="45"/>
      <c r="S18" s="3"/>
      <c r="T18" s="3"/>
      <c r="U18" s="3"/>
    </row>
    <row r="19" spans="1:21" ht="27.75" customHeight="1">
      <c r="A19" s="94"/>
      <c r="B19" s="311" t="s">
        <v>36</v>
      </c>
      <c r="C19" s="17" t="s">
        <v>151</v>
      </c>
      <c r="D19" s="314"/>
      <c r="E19" s="35">
        <v>820</v>
      </c>
      <c r="F19" s="36" t="s">
        <v>61</v>
      </c>
      <c r="G19" s="53">
        <v>1420</v>
      </c>
      <c r="H19" s="35"/>
      <c r="I19" s="36" t="s">
        <v>87</v>
      </c>
      <c r="J19" s="47"/>
      <c r="K19" s="45"/>
      <c r="L19" s="8"/>
      <c r="S19" s="3"/>
      <c r="T19" s="3"/>
      <c r="U19" s="3"/>
    </row>
    <row r="20" spans="1:21" ht="27.75" customHeight="1">
      <c r="A20" s="94"/>
      <c r="B20" s="312"/>
      <c r="C20" s="271" t="s">
        <v>225</v>
      </c>
      <c r="D20" s="315"/>
      <c r="E20" s="102">
        <v>820</v>
      </c>
      <c r="F20" s="103" t="s">
        <v>61</v>
      </c>
      <c r="G20" s="55">
        <v>1560</v>
      </c>
      <c r="H20" s="102"/>
      <c r="I20" s="103"/>
      <c r="J20" s="46"/>
      <c r="K20" s="45"/>
      <c r="L20" s="8"/>
      <c r="S20" s="3"/>
      <c r="T20" s="3"/>
      <c r="U20" s="3"/>
    </row>
    <row r="21" spans="1:21" ht="27.75" customHeight="1">
      <c r="A21" s="94"/>
      <c r="B21" s="312"/>
      <c r="C21" s="18" t="s">
        <v>152</v>
      </c>
      <c r="D21" s="315"/>
      <c r="E21" s="37">
        <v>820</v>
      </c>
      <c r="F21" s="40" t="s">
        <v>61</v>
      </c>
      <c r="G21" s="59">
        <v>1750</v>
      </c>
      <c r="H21" s="37"/>
      <c r="I21" s="40" t="s">
        <v>87</v>
      </c>
      <c r="J21" s="112"/>
      <c r="K21" s="45"/>
      <c r="L21" s="45"/>
      <c r="S21" s="3"/>
      <c r="T21" s="3"/>
      <c r="U21" s="3"/>
    </row>
    <row r="22" spans="1:21" ht="27.75" customHeight="1">
      <c r="A22" s="94"/>
      <c r="B22" s="312"/>
      <c r="C22" s="20" t="s">
        <v>153</v>
      </c>
      <c r="D22" s="315"/>
      <c r="E22" s="37">
        <v>820</v>
      </c>
      <c r="F22" s="40" t="s">
        <v>61</v>
      </c>
      <c r="G22" s="59">
        <v>2280</v>
      </c>
      <c r="H22" s="37">
        <v>1560</v>
      </c>
      <c r="I22" s="40" t="s">
        <v>61</v>
      </c>
      <c r="J22" s="112">
        <v>2010</v>
      </c>
      <c r="K22" s="45"/>
      <c r="L22" s="45"/>
      <c r="S22" s="3"/>
      <c r="T22" s="3"/>
      <c r="U22" s="3"/>
    </row>
    <row r="23" spans="1:21" ht="27.75" customHeight="1">
      <c r="A23" s="94"/>
      <c r="B23" s="312"/>
      <c r="C23" s="20" t="s">
        <v>220</v>
      </c>
      <c r="D23" s="315"/>
      <c r="E23" s="37">
        <v>820</v>
      </c>
      <c r="F23" s="40" t="s">
        <v>61</v>
      </c>
      <c r="G23" s="261">
        <v>2290</v>
      </c>
      <c r="H23" s="37">
        <v>1560</v>
      </c>
      <c r="I23" s="40" t="s">
        <v>61</v>
      </c>
      <c r="J23" s="259">
        <v>2840</v>
      </c>
      <c r="K23" s="45"/>
      <c r="L23" s="45"/>
      <c r="S23" s="3"/>
      <c r="T23" s="3"/>
      <c r="U23" s="3"/>
    </row>
    <row r="24" spans="1:21" ht="27.75" customHeight="1" thickBot="1">
      <c r="A24" s="94"/>
      <c r="B24" s="313"/>
      <c r="C24" s="60" t="s">
        <v>154</v>
      </c>
      <c r="D24" s="316"/>
      <c r="E24" s="260"/>
      <c r="F24" s="107" t="s">
        <v>87</v>
      </c>
      <c r="G24" s="108"/>
      <c r="H24" s="98">
        <v>1560</v>
      </c>
      <c r="I24" s="105" t="s">
        <v>61</v>
      </c>
      <c r="J24" s="113">
        <v>3000</v>
      </c>
      <c r="K24" s="45"/>
      <c r="L24" s="45"/>
      <c r="S24" s="3"/>
      <c r="T24" s="3"/>
      <c r="U24" s="3"/>
    </row>
    <row r="25" spans="1:10" ht="6" customHeight="1">
      <c r="A25" s="94"/>
      <c r="B25" s="94"/>
      <c r="C25" s="96"/>
      <c r="D25" s="96"/>
      <c r="E25" s="109"/>
      <c r="F25" s="110"/>
      <c r="G25" s="110"/>
      <c r="H25" s="95"/>
      <c r="I25" s="95"/>
      <c r="J25" s="96"/>
    </row>
    <row r="26" spans="1:10" ht="21" customHeight="1">
      <c r="A26" s="94"/>
      <c r="B26" s="29" t="s">
        <v>79</v>
      </c>
      <c r="C26" s="15"/>
      <c r="D26" s="15"/>
      <c r="E26" s="15"/>
      <c r="F26" s="15"/>
      <c r="G26" s="15"/>
      <c r="H26" s="16"/>
      <c r="I26" s="95"/>
      <c r="J26" s="96"/>
    </row>
    <row r="27" spans="1:10" ht="21" customHeight="1">
      <c r="A27" s="94"/>
      <c r="B27" s="14" t="s">
        <v>78</v>
      </c>
      <c r="C27" s="15"/>
      <c r="D27" s="15"/>
      <c r="E27" s="15"/>
      <c r="F27" s="15"/>
      <c r="G27" s="15"/>
      <c r="H27" s="16"/>
      <c r="I27" s="95"/>
      <c r="J27" s="96"/>
    </row>
    <row r="28" spans="1:10" ht="21" customHeight="1">
      <c r="A28" s="94"/>
      <c r="B28" s="14" t="s">
        <v>80</v>
      </c>
      <c r="C28" s="15"/>
      <c r="D28" s="15"/>
      <c r="E28" s="15"/>
      <c r="F28" s="15"/>
      <c r="G28" s="15"/>
      <c r="H28" s="16"/>
      <c r="I28" s="95"/>
      <c r="J28" s="96"/>
    </row>
    <row r="29" spans="1:10" ht="21" customHeight="1">
      <c r="A29" s="94"/>
      <c r="B29" s="14" t="s">
        <v>105</v>
      </c>
      <c r="C29" s="14"/>
      <c r="D29" s="14"/>
      <c r="E29" s="14"/>
      <c r="F29" s="14"/>
      <c r="G29" s="14"/>
      <c r="H29" s="14"/>
      <c r="I29" s="14"/>
      <c r="J29" s="14"/>
    </row>
    <row r="30" spans="1:10" ht="21" customHeight="1">
      <c r="A30" s="94"/>
      <c r="B30" s="14" t="s">
        <v>165</v>
      </c>
      <c r="C30" s="15"/>
      <c r="D30" s="15"/>
      <c r="E30" s="15"/>
      <c r="F30" s="15"/>
      <c r="G30" s="15"/>
      <c r="H30" s="16"/>
      <c r="I30" s="95"/>
      <c r="J30" s="96"/>
    </row>
    <row r="31" spans="1:17" s="24" customFormat="1" ht="12.75">
      <c r="A31" s="94"/>
      <c r="B31" s="84" t="s">
        <v>65</v>
      </c>
      <c r="C31" s="14"/>
      <c r="D31" s="14"/>
      <c r="E31" s="14"/>
      <c r="F31" s="14"/>
      <c r="G31" s="14"/>
      <c r="H31" s="58"/>
      <c r="I31" s="111"/>
      <c r="J31" s="96"/>
      <c r="K31" s="62"/>
      <c r="L31" s="62"/>
      <c r="M31" s="62"/>
      <c r="N31" s="62"/>
      <c r="O31" s="62"/>
      <c r="P31" s="63"/>
      <c r="Q31" s="63"/>
    </row>
    <row r="32" spans="1:17" s="24" customFormat="1" ht="27" customHeight="1">
      <c r="A32" s="94"/>
      <c r="B32" s="85" t="s">
        <v>63</v>
      </c>
      <c r="C32" s="44" t="s">
        <v>72</v>
      </c>
      <c r="D32" s="44" t="s">
        <v>64</v>
      </c>
      <c r="E32" s="44" t="s">
        <v>68</v>
      </c>
      <c r="F32" s="14"/>
      <c r="G32" s="351"/>
      <c r="H32" s="73" t="s">
        <v>59</v>
      </c>
      <c r="I32" s="94"/>
      <c r="J32" s="96"/>
      <c r="K32" s="62"/>
      <c r="L32" s="62"/>
      <c r="M32" s="62"/>
      <c r="N32" s="62"/>
      <c r="O32" s="62"/>
      <c r="P32" s="63"/>
      <c r="Q32" s="63"/>
    </row>
    <row r="33" spans="1:17" s="24" customFormat="1" ht="18.75" customHeight="1" thickBot="1">
      <c r="A33" s="94"/>
      <c r="B33" s="86">
        <v>1560</v>
      </c>
      <c r="C33" s="86">
        <v>2560</v>
      </c>
      <c r="D33" s="87">
        <f>IF(B33="","",B33-75)</f>
        <v>1485</v>
      </c>
      <c r="E33" s="88">
        <f>IF(B33="","",ATAN(D33/C33)*180/PI())</f>
        <v>30.11708250821202</v>
      </c>
      <c r="F33" s="14"/>
      <c r="G33" s="352"/>
      <c r="H33" s="89">
        <f>D33</f>
        <v>1485</v>
      </c>
      <c r="I33" s="94"/>
      <c r="J33" s="96"/>
      <c r="K33" s="62"/>
      <c r="L33" s="62"/>
      <c r="M33" s="62"/>
      <c r="N33" s="62"/>
      <c r="O33" s="62"/>
      <c r="P33" s="63"/>
      <c r="Q33" s="63"/>
    </row>
    <row r="34" spans="1:17" s="24" customFormat="1" ht="18.75" customHeight="1">
      <c r="A34" s="94"/>
      <c r="B34" s="14"/>
      <c r="C34" s="14"/>
      <c r="D34" s="73"/>
      <c r="E34" s="73"/>
      <c r="F34" s="70"/>
      <c r="G34" s="58" t="s">
        <v>71</v>
      </c>
      <c r="H34" s="14"/>
      <c r="I34" s="94"/>
      <c r="J34" s="96"/>
      <c r="K34" s="62"/>
      <c r="L34" s="62"/>
      <c r="M34" s="62"/>
      <c r="N34" s="62"/>
      <c r="O34" s="62"/>
      <c r="P34" s="63"/>
      <c r="Q34" s="63"/>
    </row>
    <row r="35" spans="1:17" s="24" customFormat="1" ht="18.75" customHeight="1">
      <c r="A35" s="94"/>
      <c r="B35" s="14"/>
      <c r="C35" s="14" t="s">
        <v>67</v>
      </c>
      <c r="D35" s="73"/>
      <c r="E35" s="73"/>
      <c r="F35" s="70"/>
      <c r="G35" s="90">
        <f>IF(C33="","",C33)</f>
        <v>2560</v>
      </c>
      <c r="H35" s="14"/>
      <c r="I35" s="94"/>
      <c r="J35" s="96"/>
      <c r="K35" s="62"/>
      <c r="L35" s="62"/>
      <c r="M35" s="62"/>
      <c r="N35" s="62"/>
      <c r="O35" s="62"/>
      <c r="P35" s="63"/>
      <c r="Q35" s="63"/>
    </row>
    <row r="36" spans="1:10" ht="12.75">
      <c r="A36" s="94"/>
      <c r="B36" s="94"/>
      <c r="C36" s="94"/>
      <c r="D36" s="94"/>
      <c r="E36" s="94"/>
      <c r="F36" s="94"/>
      <c r="G36" s="94"/>
      <c r="H36" s="95"/>
      <c r="I36" s="95"/>
      <c r="J36" s="96"/>
    </row>
    <row r="37" spans="1:10" ht="12.75">
      <c r="A37" s="94"/>
      <c r="B37" s="94"/>
      <c r="C37" s="94"/>
      <c r="D37" s="94"/>
      <c r="E37" s="94"/>
      <c r="F37" s="94"/>
      <c r="G37" s="94"/>
      <c r="H37" s="95"/>
      <c r="I37" s="95"/>
      <c r="J37" s="96"/>
    </row>
    <row r="53" ht="12.75">
      <c r="D53" s="64"/>
    </row>
    <row r="54" ht="12.75">
      <c r="D54" s="64"/>
    </row>
  </sheetData>
  <sheetProtection password="CA95" sheet="1" objects="1" scenarios="1" selectLockedCells="1"/>
  <protectedRanges>
    <protectedRange sqref="C18:D18 C8:D11 C17 C22:D24" name="範囲1_1_1_1"/>
  </protectedRanges>
  <mergeCells count="15">
    <mergeCell ref="B1:J1"/>
    <mergeCell ref="B2:J2"/>
    <mergeCell ref="Q8:Q11"/>
    <mergeCell ref="D12:D18"/>
    <mergeCell ref="B3:B4"/>
    <mergeCell ref="C3:C4"/>
    <mergeCell ref="D3:D4"/>
    <mergeCell ref="E3:J3"/>
    <mergeCell ref="B19:B24"/>
    <mergeCell ref="D19:D24"/>
    <mergeCell ref="G32:G33"/>
    <mergeCell ref="E4:G4"/>
    <mergeCell ref="H4:J4"/>
    <mergeCell ref="B5:B18"/>
    <mergeCell ref="D5:D11"/>
  </mergeCells>
  <dataValidations count="2">
    <dataValidation type="list" allowBlank="1" showInputMessage="1" showErrorMessage="1" sqref="C33">
      <formula1>"1280,2560"</formula1>
    </dataValidation>
    <dataValidation type="list" allowBlank="1" showInputMessage="1" showErrorMessage="1" sqref="O6:O7">
      <formula1>$M$42:$M$43</formula1>
    </dataValidation>
  </dataValidations>
  <printOptions/>
  <pageMargins left="0.5118110236220472" right="0.31496062992125984" top="0.7480314960629921" bottom="0.35433070866141736" header="0.31496062992125984" footer="0.31496062992125984"/>
  <pageSetup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AA59"/>
  <sheetViews>
    <sheetView showGridLines="0" view="pageBreakPreview" zoomScale="85" zoomScaleSheetLayoutView="85" workbookViewId="0" topLeftCell="A13">
      <selection activeCell="D14" sqref="D14:E14"/>
    </sheetView>
  </sheetViews>
  <sheetFormatPr defaultColWidth="9.00390625" defaultRowHeight="13.5"/>
  <cols>
    <col min="1" max="1" width="3.125" style="15" customWidth="1"/>
    <col min="2" max="2" width="3.625" style="15" customWidth="1"/>
    <col min="3" max="3" width="20.875" style="15" customWidth="1"/>
    <col min="4" max="4" width="11.875" style="15" customWidth="1"/>
    <col min="5" max="6" width="12.25390625" style="15" customWidth="1"/>
    <col min="7" max="7" width="9.625" style="15" customWidth="1"/>
    <col min="8" max="8" width="10.50390625" style="15" customWidth="1"/>
    <col min="9" max="9" width="9.25390625" style="15" bestFit="1" customWidth="1"/>
    <col min="10" max="10" width="12.75390625" style="15" customWidth="1"/>
    <col min="11" max="12" width="9.00390625" style="15" customWidth="1"/>
    <col min="13" max="14" width="18.875" style="15" customWidth="1"/>
    <col min="15" max="15" width="10.875" style="15" customWidth="1"/>
    <col min="16" max="16" width="9.125" style="15" hidden="1" customWidth="1"/>
    <col min="17" max="17" width="0" style="15" hidden="1" customWidth="1"/>
    <col min="18" max="18" width="13.625" style="15" hidden="1" customWidth="1"/>
    <col min="19" max="21" width="0" style="15" hidden="1" customWidth="1"/>
    <col min="22" max="22" width="21.25390625" style="15" hidden="1" customWidth="1"/>
    <col min="23" max="23" width="10.875" style="15" hidden="1" customWidth="1"/>
    <col min="24" max="24" width="9.25390625" style="15" hidden="1" customWidth="1"/>
    <col min="25" max="25" width="9.50390625" style="15" hidden="1" customWidth="1"/>
    <col min="26" max="16384" width="9.00390625" style="15" customWidth="1"/>
  </cols>
  <sheetData>
    <row r="1" spans="1:10" ht="22.5" customHeight="1">
      <c r="A1" s="140"/>
      <c r="B1" s="141"/>
      <c r="C1" s="291" t="s">
        <v>196</v>
      </c>
      <c r="D1" s="292"/>
      <c r="E1" s="292"/>
      <c r="F1" s="292"/>
      <c r="G1" s="292"/>
      <c r="H1" s="292"/>
      <c r="I1" s="292"/>
      <c r="J1" s="293"/>
    </row>
    <row r="2" spans="1:10" ht="22.5" customHeight="1">
      <c r="A2" s="140"/>
      <c r="B2" s="294" t="s">
        <v>38</v>
      </c>
      <c r="C2" s="294"/>
      <c r="D2" s="294"/>
      <c r="E2" s="294"/>
      <c r="F2" s="294"/>
      <c r="G2" s="294"/>
      <c r="H2" s="294"/>
      <c r="I2" s="294"/>
      <c r="J2" s="295"/>
    </row>
    <row r="3" spans="1:13" ht="22.5" customHeight="1">
      <c r="A3" s="162"/>
      <c r="B3" s="143" t="s">
        <v>7</v>
      </c>
      <c r="C3" s="144"/>
      <c r="D3" s="145"/>
      <c r="E3" s="145"/>
      <c r="F3" s="145"/>
      <c r="G3" s="145"/>
      <c r="H3" s="145"/>
      <c r="I3" s="145"/>
      <c r="J3" s="146"/>
      <c r="K3" s="147"/>
      <c r="M3" s="29"/>
    </row>
    <row r="4" spans="1:10" s="73" customFormat="1" ht="13.5" customHeight="1">
      <c r="A4" s="148"/>
      <c r="C4" s="29"/>
      <c r="D4" s="29"/>
      <c r="F4" s="69" t="s">
        <v>167</v>
      </c>
      <c r="H4" s="29" t="s">
        <v>50</v>
      </c>
      <c r="I4" s="29"/>
      <c r="J4" s="149"/>
    </row>
    <row r="5" spans="1:10" s="73" customFormat="1" ht="13.5" customHeight="1">
      <c r="A5" s="148"/>
      <c r="C5" s="14" t="s">
        <v>169</v>
      </c>
      <c r="D5" s="14"/>
      <c r="E5" s="14"/>
      <c r="F5" s="14"/>
      <c r="G5" s="14"/>
      <c r="H5" s="14"/>
      <c r="I5" s="14"/>
      <c r="J5" s="150"/>
    </row>
    <row r="6" spans="1:10" s="73" customFormat="1" ht="13.5" customHeight="1">
      <c r="A6" s="148"/>
      <c r="C6" s="29"/>
      <c r="D6" s="69" t="s">
        <v>52</v>
      </c>
      <c r="F6" s="29" t="s">
        <v>51</v>
      </c>
      <c r="H6" s="29"/>
      <c r="I6" s="29"/>
      <c r="J6" s="149"/>
    </row>
    <row r="7" spans="1:10" s="73" customFormat="1" ht="13.5" customHeight="1">
      <c r="A7" s="148"/>
      <c r="C7" s="14" t="s">
        <v>53</v>
      </c>
      <c r="D7" s="14"/>
      <c r="E7" s="14"/>
      <c r="F7" s="14"/>
      <c r="G7" s="14"/>
      <c r="H7" s="14"/>
      <c r="I7" s="14"/>
      <c r="J7" s="119"/>
    </row>
    <row r="8" spans="1:10" s="73" customFormat="1" ht="15" customHeight="1">
      <c r="A8" s="148"/>
      <c r="C8" s="30" t="s">
        <v>8</v>
      </c>
      <c r="D8" s="33" t="s">
        <v>28</v>
      </c>
      <c r="E8" s="151">
        <v>1200</v>
      </c>
      <c r="F8" s="44" t="s">
        <v>15</v>
      </c>
      <c r="G8" s="296" t="s">
        <v>26</v>
      </c>
      <c r="H8" s="296"/>
      <c r="I8" s="296"/>
      <c r="J8" s="297"/>
    </row>
    <row r="9" spans="1:10" s="73" customFormat="1" ht="6" customHeight="1">
      <c r="A9" s="148"/>
      <c r="C9" s="31"/>
      <c r="D9" s="33"/>
      <c r="E9" s="33"/>
      <c r="F9" s="44"/>
      <c r="G9" s="70"/>
      <c r="H9" s="70"/>
      <c r="I9" s="70"/>
      <c r="J9" s="152"/>
    </row>
    <row r="10" spans="1:10" s="73" customFormat="1" ht="15" customHeight="1">
      <c r="A10" s="148"/>
      <c r="B10" s="368" t="s">
        <v>69</v>
      </c>
      <c r="C10" s="368"/>
      <c r="D10" s="33" t="s">
        <v>29</v>
      </c>
      <c r="E10" s="151">
        <v>1200</v>
      </c>
      <c r="F10" s="44" t="s">
        <v>15</v>
      </c>
      <c r="G10" s="29" t="s">
        <v>83</v>
      </c>
      <c r="H10" s="14"/>
      <c r="I10" s="14"/>
      <c r="J10" s="119"/>
    </row>
    <row r="11" spans="1:10" s="73" customFormat="1" ht="15" customHeight="1">
      <c r="A11" s="148"/>
      <c r="C11" s="30"/>
      <c r="D11" s="33"/>
      <c r="E11" s="268" t="s">
        <v>81</v>
      </c>
      <c r="F11" s="44"/>
      <c r="H11" s="29"/>
      <c r="I11" s="29"/>
      <c r="J11" s="149"/>
    </row>
    <row r="12" spans="1:10" s="73" customFormat="1" ht="13.5" customHeight="1">
      <c r="A12" s="148"/>
      <c r="C12" s="30" t="s">
        <v>73</v>
      </c>
      <c r="D12" s="33" t="s">
        <v>82</v>
      </c>
      <c r="E12" s="153">
        <f>IF(E8="","",ATAN(E27/E10)*180/PI())</f>
        <v>43.1523897340054</v>
      </c>
      <c r="F12" s="44" t="s">
        <v>74</v>
      </c>
      <c r="G12" s="14" t="s">
        <v>84</v>
      </c>
      <c r="H12" s="174"/>
      <c r="I12" s="174"/>
      <c r="J12" s="187"/>
    </row>
    <row r="13" spans="1:10" s="73" customFormat="1" ht="6" customHeight="1">
      <c r="A13" s="148"/>
      <c r="C13" s="31"/>
      <c r="D13" s="44"/>
      <c r="E13" s="33"/>
      <c r="F13" s="44"/>
      <c r="G13" s="154"/>
      <c r="H13" s="154"/>
      <c r="I13" s="154"/>
      <c r="J13" s="155"/>
    </row>
    <row r="14" spans="1:10" s="73" customFormat="1" ht="15" customHeight="1">
      <c r="A14" s="156"/>
      <c r="B14" s="157"/>
      <c r="C14" s="32" t="s">
        <v>16</v>
      </c>
      <c r="D14" s="298" t="s">
        <v>3</v>
      </c>
      <c r="E14" s="299"/>
      <c r="F14" s="300" t="s">
        <v>40</v>
      </c>
      <c r="G14" s="301"/>
      <c r="H14" s="302" t="s">
        <v>21</v>
      </c>
      <c r="I14" s="303"/>
      <c r="J14" s="158"/>
    </row>
    <row r="15" spans="1:10" ht="14.25" customHeight="1">
      <c r="A15" s="162"/>
      <c r="B15" s="143" t="s">
        <v>2</v>
      </c>
      <c r="C15" s="159"/>
      <c r="F15" s="160"/>
      <c r="G15" s="160"/>
      <c r="H15" s="160"/>
      <c r="I15" s="160"/>
      <c r="J15" s="161"/>
    </row>
    <row r="16" spans="1:10" s="73" customFormat="1" ht="14.25" customHeight="1">
      <c r="A16" s="148"/>
      <c r="B16" s="14" t="s">
        <v>179</v>
      </c>
      <c r="C16" s="14"/>
      <c r="D16" s="14"/>
      <c r="E16" s="14"/>
      <c r="F16" s="14"/>
      <c r="G16" s="14"/>
      <c r="H16" s="14"/>
      <c r="J16" s="150"/>
    </row>
    <row r="17" spans="1:10" s="73" customFormat="1" ht="14.25" customHeight="1">
      <c r="A17" s="148"/>
      <c r="B17" s="14" t="s">
        <v>170</v>
      </c>
      <c r="D17" s="14"/>
      <c r="E17" s="14"/>
      <c r="F17" s="14"/>
      <c r="G17" s="14"/>
      <c r="H17" s="14"/>
      <c r="I17" s="14"/>
      <c r="J17" s="150"/>
    </row>
    <row r="18" spans="1:14" s="73" customFormat="1" ht="14.25" customHeight="1">
      <c r="A18" s="148"/>
      <c r="B18" s="14" t="s">
        <v>197</v>
      </c>
      <c r="J18" s="150"/>
      <c r="K18" s="211"/>
      <c r="L18" s="212"/>
      <c r="M18" s="212"/>
      <c r="N18" s="212"/>
    </row>
    <row r="19" spans="1:14" s="73" customFormat="1" ht="14.25" customHeight="1">
      <c r="A19" s="148"/>
      <c r="B19" s="14" t="s">
        <v>198</v>
      </c>
      <c r="J19" s="150"/>
      <c r="K19" s="211"/>
      <c r="L19" s="212"/>
      <c r="M19" s="212"/>
      <c r="N19" s="212"/>
    </row>
    <row r="20" spans="1:14" s="73" customFormat="1" ht="14.25" customHeight="1">
      <c r="A20" s="148"/>
      <c r="B20" s="14"/>
      <c r="C20" s="70" t="s">
        <v>172</v>
      </c>
      <c r="E20" s="212" t="s">
        <v>173</v>
      </c>
      <c r="F20" s="212"/>
      <c r="H20" s="212" t="s">
        <v>174</v>
      </c>
      <c r="I20" s="212"/>
      <c r="J20" s="213"/>
      <c r="K20" s="211"/>
      <c r="L20" s="212"/>
      <c r="M20" s="212"/>
      <c r="N20" s="212"/>
    </row>
    <row r="21" spans="1:14" ht="43.5" customHeight="1">
      <c r="A21" s="162"/>
      <c r="C21" s="58"/>
      <c r="D21" s="163"/>
      <c r="E21" s="163"/>
      <c r="F21" s="29"/>
      <c r="J21" s="164"/>
      <c r="K21" s="211"/>
      <c r="L21" s="212"/>
      <c r="M21" s="212"/>
      <c r="N21" s="212"/>
    </row>
    <row r="22" spans="1:25" ht="30" customHeight="1">
      <c r="A22" s="165"/>
      <c r="C22" s="16"/>
      <c r="D22" s="369"/>
      <c r="E22" s="369"/>
      <c r="F22" s="369"/>
      <c r="J22" s="164"/>
      <c r="K22" s="211"/>
      <c r="L22" s="212"/>
      <c r="M22" s="212"/>
      <c r="N22" s="212"/>
      <c r="O22" s="65"/>
      <c r="P22" s="65"/>
      <c r="Q22" s="65"/>
      <c r="R22" s="65"/>
      <c r="S22" s="65"/>
      <c r="T22" s="65"/>
      <c r="U22" s="65"/>
      <c r="V22" s="65"/>
      <c r="W22" s="65"/>
      <c r="X22" s="65"/>
      <c r="Y22" s="65"/>
    </row>
    <row r="23" spans="1:27" ht="18.75" customHeight="1">
      <c r="A23" s="162"/>
      <c r="B23" s="143" t="s">
        <v>12</v>
      </c>
      <c r="C23" s="159"/>
      <c r="D23" s="167"/>
      <c r="E23" s="167"/>
      <c r="F23" s="167"/>
      <c r="G23" s="167"/>
      <c r="H23" s="167"/>
      <c r="I23" s="160"/>
      <c r="J23" s="161"/>
      <c r="K23" s="211"/>
      <c r="L23" s="212"/>
      <c r="M23" s="212"/>
      <c r="N23" s="212"/>
      <c r="O23" s="65"/>
      <c r="P23" s="65"/>
      <c r="Q23" s="65"/>
      <c r="R23" s="169"/>
      <c r="S23" s="169"/>
      <c r="T23" s="169"/>
      <c r="U23" s="169"/>
      <c r="V23" s="169"/>
      <c r="W23" s="169"/>
      <c r="X23" s="169"/>
      <c r="Y23" s="169"/>
      <c r="Z23" s="169"/>
      <c r="AA23" s="169"/>
    </row>
    <row r="24" spans="1:27" ht="4.5" customHeight="1">
      <c r="A24" s="162"/>
      <c r="C24" s="170"/>
      <c r="D24" s="171"/>
      <c r="E24" s="370"/>
      <c r="F24" s="370"/>
      <c r="G24" s="370"/>
      <c r="H24" s="363"/>
      <c r="I24" s="363"/>
      <c r="J24" s="164"/>
      <c r="N24" s="65"/>
      <c r="O24" s="65"/>
      <c r="P24" s="65"/>
      <c r="Q24" s="65"/>
      <c r="R24" s="65"/>
      <c r="S24" s="65"/>
      <c r="T24" s="65"/>
      <c r="U24" s="65"/>
      <c r="V24" s="214" t="s">
        <v>17</v>
      </c>
      <c r="W24" s="215" t="s">
        <v>18</v>
      </c>
      <c r="X24" s="216" t="s">
        <v>19</v>
      </c>
      <c r="Y24" s="216" t="s">
        <v>20</v>
      </c>
      <c r="Z24" s="169"/>
      <c r="AA24" s="169"/>
    </row>
    <row r="25" spans="1:27" s="73" customFormat="1" ht="18" customHeight="1">
      <c r="A25" s="148"/>
      <c r="C25" s="79" t="s">
        <v>9</v>
      </c>
      <c r="D25" s="79" t="s">
        <v>28</v>
      </c>
      <c r="E25" s="79">
        <f>E8</f>
        <v>1200</v>
      </c>
      <c r="F25" s="44" t="s">
        <v>15</v>
      </c>
      <c r="G25" s="109" t="s">
        <v>55</v>
      </c>
      <c r="H25" s="68"/>
      <c r="J25" s="150"/>
      <c r="N25" s="71"/>
      <c r="O25" s="71"/>
      <c r="P25" s="67"/>
      <c r="Q25" s="67"/>
      <c r="R25" s="67"/>
      <c r="S25" s="67"/>
      <c r="T25" s="67"/>
      <c r="U25" s="67"/>
      <c r="V25" s="217" t="s">
        <v>21</v>
      </c>
      <c r="W25" s="218">
        <v>191.8461641776861</v>
      </c>
      <c r="X25" s="219">
        <v>1.9766774782209744</v>
      </c>
      <c r="Y25" s="220">
        <v>49.1</v>
      </c>
      <c r="Z25" s="173"/>
      <c r="AA25" s="173"/>
    </row>
    <row r="26" spans="1:27" s="73" customFormat="1" ht="25.5" customHeight="1">
      <c r="A26" s="148"/>
      <c r="C26" s="79" t="s">
        <v>48</v>
      </c>
      <c r="D26" s="79" t="s">
        <v>75</v>
      </c>
      <c r="E26" s="79">
        <f>E25-75</f>
        <v>1125</v>
      </c>
      <c r="F26" s="44" t="s">
        <v>15</v>
      </c>
      <c r="G26" s="174"/>
      <c r="H26" s="44"/>
      <c r="J26" s="150"/>
      <c r="N26" s="71"/>
      <c r="O26" s="71"/>
      <c r="P26" s="67"/>
      <c r="Q26" s="67"/>
      <c r="R26" s="67"/>
      <c r="S26" s="67"/>
      <c r="T26" s="67"/>
      <c r="U26" s="67"/>
      <c r="V26" s="217" t="s">
        <v>22</v>
      </c>
      <c r="W26" s="218">
        <v>607.8732065463231</v>
      </c>
      <c r="X26" s="221">
        <v>2.6372468623767147</v>
      </c>
      <c r="Y26" s="218">
        <v>87.4</v>
      </c>
      <c r="Z26" s="173"/>
      <c r="AA26" s="173"/>
    </row>
    <row r="27" spans="1:27" s="73" customFormat="1" ht="24.75" customHeight="1">
      <c r="A27" s="148"/>
      <c r="C27" s="79" t="s">
        <v>49</v>
      </c>
      <c r="D27" s="79" t="s">
        <v>76</v>
      </c>
      <c r="E27" s="79">
        <f>E25-75</f>
        <v>1125</v>
      </c>
      <c r="F27" s="44" t="s">
        <v>15</v>
      </c>
      <c r="G27" s="174"/>
      <c r="H27" s="44"/>
      <c r="J27" s="150"/>
      <c r="N27" s="71"/>
      <c r="O27" s="71"/>
      <c r="P27" s="67"/>
      <c r="Q27" s="67"/>
      <c r="R27" s="67"/>
      <c r="S27" s="67"/>
      <c r="T27" s="67"/>
      <c r="U27" s="67"/>
      <c r="V27" s="217" t="s">
        <v>23</v>
      </c>
      <c r="W27" s="218">
        <v>1647.8274145709636</v>
      </c>
      <c r="X27" s="221">
        <v>3.383961902188302</v>
      </c>
      <c r="Y27" s="218">
        <v>143.9</v>
      </c>
      <c r="Z27" s="173"/>
      <c r="AA27" s="173"/>
    </row>
    <row r="28" spans="1:27" s="73" customFormat="1" ht="17.25" customHeight="1">
      <c r="A28" s="148"/>
      <c r="C28" s="79" t="s">
        <v>10</v>
      </c>
      <c r="D28" s="79" t="s">
        <v>77</v>
      </c>
      <c r="E28" s="175">
        <f>SQRT(E27*E27+E29*E29)</f>
        <v>1644.878414959598</v>
      </c>
      <c r="F28" s="44" t="s">
        <v>15</v>
      </c>
      <c r="G28" s="174"/>
      <c r="H28" s="44"/>
      <c r="J28" s="150"/>
      <c r="L28" s="81"/>
      <c r="M28" s="81"/>
      <c r="N28" s="81"/>
      <c r="O28" s="71"/>
      <c r="P28" s="67"/>
      <c r="Q28" s="67"/>
      <c r="R28" s="67"/>
      <c r="S28" s="67"/>
      <c r="T28" s="67"/>
      <c r="U28" s="67"/>
      <c r="V28" s="217" t="s">
        <v>46</v>
      </c>
      <c r="W28" s="218">
        <v>5900</v>
      </c>
      <c r="X28" s="221">
        <v>5.85</v>
      </c>
      <c r="Y28" s="218">
        <v>172.7</v>
      </c>
      <c r="Z28" s="173"/>
      <c r="AA28" s="173"/>
    </row>
    <row r="29" spans="1:27" s="73" customFormat="1" ht="18" customHeight="1">
      <c r="A29" s="148"/>
      <c r="C29" s="79" t="s">
        <v>70</v>
      </c>
      <c r="D29" s="79" t="s">
        <v>29</v>
      </c>
      <c r="E29" s="79">
        <f>E10</f>
        <v>1200</v>
      </c>
      <c r="F29" s="44" t="s">
        <v>15</v>
      </c>
      <c r="G29" s="174"/>
      <c r="H29" s="44"/>
      <c r="J29" s="150"/>
      <c r="N29" s="71"/>
      <c r="O29" s="71"/>
      <c r="P29" s="222">
        <f>E31</f>
        <v>0</v>
      </c>
      <c r="Q29" s="67"/>
      <c r="R29" s="222">
        <f>H25</f>
        <v>0</v>
      </c>
      <c r="S29" s="67"/>
      <c r="T29" s="67"/>
      <c r="U29" s="67"/>
      <c r="V29" s="217" t="s">
        <v>47</v>
      </c>
      <c r="W29" s="218">
        <v>37600</v>
      </c>
      <c r="X29" s="221">
        <v>9.8</v>
      </c>
      <c r="Y29" s="218">
        <v>389.2</v>
      </c>
      <c r="Z29" s="173"/>
      <c r="AA29" s="173"/>
    </row>
    <row r="30" spans="1:27" s="73" customFormat="1" ht="18" customHeight="1">
      <c r="A30" s="148"/>
      <c r="C30" s="177" t="s">
        <v>11</v>
      </c>
      <c r="D30" s="79" t="s">
        <v>30</v>
      </c>
      <c r="E30" s="223">
        <v>205000</v>
      </c>
      <c r="F30" s="44" t="s">
        <v>189</v>
      </c>
      <c r="G30" s="154"/>
      <c r="J30" s="150"/>
      <c r="N30" s="71"/>
      <c r="O30" s="71"/>
      <c r="P30" s="67">
        <f>(18/65*(P29/130)^2)*(3/2+2/3*(P29/130)^2/1-2/5*(P29/130)^2)</f>
        <v>0</v>
      </c>
      <c r="Q30" s="67"/>
      <c r="R30" s="67">
        <f>(18/65*(R29/130)^2)*(3/2+2/3*(R29/130)^2/1-2/5*(R29/130)^2)</f>
        <v>0</v>
      </c>
      <c r="S30" s="67"/>
      <c r="T30" s="67"/>
      <c r="U30" s="67"/>
      <c r="V30" s="224" t="s">
        <v>45</v>
      </c>
      <c r="W30" s="218">
        <v>4532</v>
      </c>
      <c r="X30" s="221">
        <v>7.28</v>
      </c>
      <c r="Y30" s="218">
        <v>85.44</v>
      </c>
      <c r="Z30" s="173"/>
      <c r="AA30" s="173"/>
    </row>
    <row r="31" spans="1:27" ht="3" customHeight="1">
      <c r="A31" s="162"/>
      <c r="C31" s="29"/>
      <c r="D31" s="171"/>
      <c r="E31" s="178"/>
      <c r="F31" s="179"/>
      <c r="H31" s="179"/>
      <c r="I31" s="117"/>
      <c r="J31" s="164"/>
      <c r="N31" s="65"/>
      <c r="O31" s="65"/>
      <c r="P31" s="76"/>
      <c r="Q31" s="76"/>
      <c r="R31" s="76"/>
      <c r="S31" s="76"/>
      <c r="T31" s="76"/>
      <c r="U31" s="76"/>
      <c r="V31" s="225" t="s">
        <v>44</v>
      </c>
      <c r="W31" s="226">
        <v>5666</v>
      </c>
      <c r="X31" s="227">
        <v>7.13</v>
      </c>
      <c r="Y31" s="226">
        <v>111.36</v>
      </c>
      <c r="Z31" s="169"/>
      <c r="AA31" s="169"/>
    </row>
    <row r="32" spans="1:27" ht="3" customHeight="1">
      <c r="A32" s="165"/>
      <c r="B32" s="166"/>
      <c r="C32" s="180"/>
      <c r="D32" s="181"/>
      <c r="E32" s="228"/>
      <c r="F32" s="184"/>
      <c r="G32" s="166"/>
      <c r="H32" s="184"/>
      <c r="I32" s="185"/>
      <c r="J32" s="186"/>
      <c r="N32" s="65"/>
      <c r="O32" s="65"/>
      <c r="P32" s="76"/>
      <c r="Q32" s="76"/>
      <c r="R32" s="76"/>
      <c r="S32" s="76"/>
      <c r="T32" s="76"/>
      <c r="U32" s="76"/>
      <c r="V32" s="229" t="s">
        <v>4</v>
      </c>
      <c r="W32" s="230">
        <v>4291.5</v>
      </c>
      <c r="X32" s="230">
        <v>6.2</v>
      </c>
      <c r="Y32" s="230">
        <v>109.9</v>
      </c>
      <c r="Z32" s="169"/>
      <c r="AA32" s="169"/>
    </row>
    <row r="33" spans="1:27" ht="12.75" customHeight="1">
      <c r="A33" s="162"/>
      <c r="B33" s="143" t="s">
        <v>0</v>
      </c>
      <c r="C33" s="123"/>
      <c r="D33" s="160"/>
      <c r="E33" s="160"/>
      <c r="G33" s="160"/>
      <c r="H33" s="160"/>
      <c r="I33" s="160"/>
      <c r="J33" s="161"/>
      <c r="N33" s="65"/>
      <c r="O33" s="65"/>
      <c r="P33" s="76"/>
      <c r="Q33" s="76"/>
      <c r="R33" s="76"/>
      <c r="S33" s="76"/>
      <c r="T33" s="76"/>
      <c r="U33" s="76"/>
      <c r="V33" s="229" t="s">
        <v>5</v>
      </c>
      <c r="W33" s="230">
        <v>3032</v>
      </c>
      <c r="X33" s="230">
        <v>6.76</v>
      </c>
      <c r="Y33" s="230">
        <v>66.4</v>
      </c>
      <c r="Z33" s="169"/>
      <c r="AA33" s="169"/>
    </row>
    <row r="34" spans="1:27" s="73" customFormat="1" ht="12.75" customHeight="1">
      <c r="A34" s="148"/>
      <c r="C34" s="287" t="s">
        <v>180</v>
      </c>
      <c r="D34" s="287"/>
      <c r="E34" s="287"/>
      <c r="F34" s="287"/>
      <c r="G34" s="287"/>
      <c r="H34" s="287"/>
      <c r="I34" s="287"/>
      <c r="J34" s="288"/>
      <c r="N34" s="71"/>
      <c r="O34" s="71"/>
      <c r="P34" s="71"/>
      <c r="Q34" s="71"/>
      <c r="R34" s="173"/>
      <c r="S34" s="173"/>
      <c r="T34" s="173"/>
      <c r="U34" s="173"/>
      <c r="V34" s="138" t="s">
        <v>31</v>
      </c>
      <c r="W34" s="231">
        <v>8270</v>
      </c>
      <c r="X34" s="231">
        <v>7.6</v>
      </c>
      <c r="Y34" s="231">
        <v>143.2</v>
      </c>
      <c r="Z34" s="173"/>
      <c r="AA34" s="173"/>
    </row>
    <row r="35" spans="1:27" s="73" customFormat="1" ht="15" customHeight="1">
      <c r="A35" s="148"/>
      <c r="C35" s="289" t="s">
        <v>13</v>
      </c>
      <c r="D35" s="289"/>
      <c r="E35" s="44"/>
      <c r="J35" s="150"/>
      <c r="N35" s="71"/>
      <c r="O35" s="71"/>
      <c r="P35" s="71"/>
      <c r="Q35" s="71"/>
      <c r="R35" s="71"/>
      <c r="S35" s="71"/>
      <c r="T35" s="71"/>
      <c r="U35" s="71"/>
      <c r="V35" s="71"/>
      <c r="W35" s="71"/>
      <c r="X35" s="71"/>
      <c r="Y35" s="71"/>
      <c r="Z35" s="71"/>
      <c r="AA35" s="71"/>
    </row>
    <row r="36" spans="1:27" s="73" customFormat="1" ht="15" customHeight="1">
      <c r="A36" s="148"/>
      <c r="C36" s="289"/>
      <c r="D36" s="289"/>
      <c r="E36" s="44"/>
      <c r="J36" s="150"/>
      <c r="N36" s="71"/>
      <c r="O36" s="71"/>
      <c r="P36" s="71"/>
      <c r="Q36" s="71"/>
      <c r="R36" s="71"/>
      <c r="S36" s="71"/>
      <c r="T36" s="71"/>
      <c r="U36" s="71"/>
      <c r="V36" s="71"/>
      <c r="W36" s="71"/>
      <c r="X36" s="71"/>
      <c r="Y36" s="71"/>
      <c r="Z36" s="71"/>
      <c r="AA36" s="71"/>
    </row>
    <row r="37" spans="1:27" s="73" customFormat="1" ht="15" customHeight="1">
      <c r="A37" s="148"/>
      <c r="C37" s="289" t="s">
        <v>14</v>
      </c>
      <c r="D37" s="289"/>
      <c r="E37" s="44"/>
      <c r="J37" s="150"/>
      <c r="N37" s="71"/>
      <c r="O37" s="71"/>
      <c r="P37" s="71"/>
      <c r="Q37" s="71"/>
      <c r="R37" s="71"/>
      <c r="S37" s="71"/>
      <c r="T37" s="71"/>
      <c r="U37" s="71"/>
      <c r="V37" s="71"/>
      <c r="W37" s="71"/>
      <c r="X37" s="71"/>
      <c r="Y37" s="71"/>
      <c r="Z37" s="71"/>
      <c r="AA37" s="71"/>
    </row>
    <row r="38" spans="1:27" s="73" customFormat="1" ht="15" customHeight="1">
      <c r="A38" s="148"/>
      <c r="C38" s="289"/>
      <c r="D38" s="289"/>
      <c r="E38" s="44"/>
      <c r="J38" s="150"/>
      <c r="N38" s="71"/>
      <c r="O38" s="71"/>
      <c r="P38" s="71"/>
      <c r="Q38" s="71"/>
      <c r="R38" s="71"/>
      <c r="S38" s="71"/>
      <c r="T38" s="71"/>
      <c r="U38" s="71"/>
      <c r="V38" s="71"/>
      <c r="W38" s="71"/>
      <c r="X38" s="71"/>
      <c r="Y38" s="71"/>
      <c r="Z38" s="71"/>
      <c r="AA38" s="71"/>
    </row>
    <row r="39" spans="1:27" s="73" customFormat="1" ht="12.75">
      <c r="A39" s="156"/>
      <c r="B39" s="157"/>
      <c r="C39" s="188"/>
      <c r="D39" s="157" t="s">
        <v>24</v>
      </c>
      <c r="E39" s="157"/>
      <c r="F39" s="157"/>
      <c r="G39" s="157"/>
      <c r="H39" s="157"/>
      <c r="I39" s="157"/>
      <c r="J39" s="158"/>
      <c r="N39" s="71"/>
      <c r="O39" s="71"/>
      <c r="P39" s="71"/>
      <c r="Q39" s="71"/>
      <c r="R39" s="71"/>
      <c r="S39" s="71"/>
      <c r="T39" s="71"/>
      <c r="U39" s="71"/>
      <c r="V39" s="71"/>
      <c r="W39" s="71"/>
      <c r="X39" s="71"/>
      <c r="Y39" s="71"/>
      <c r="Z39" s="71"/>
      <c r="AA39" s="71"/>
    </row>
    <row r="40" spans="1:10" ht="20.25" customHeight="1">
      <c r="A40" s="162"/>
      <c r="B40" s="189" t="s">
        <v>1</v>
      </c>
      <c r="C40" s="124"/>
      <c r="D40" s="234" t="s">
        <v>204</v>
      </c>
      <c r="E40" s="160"/>
      <c r="F40" s="160"/>
      <c r="G40" s="160"/>
      <c r="H40" s="160"/>
      <c r="I40" s="160"/>
      <c r="J40" s="161"/>
    </row>
    <row r="41" spans="1:10" ht="53.25" customHeight="1">
      <c r="A41" s="162"/>
      <c r="B41" s="142"/>
      <c r="C41" s="190" t="s">
        <v>25</v>
      </c>
      <c r="D41" s="21" t="s">
        <v>199</v>
      </c>
      <c r="E41" s="21" t="s">
        <v>37</v>
      </c>
      <c r="F41" s="21" t="s">
        <v>191</v>
      </c>
      <c r="G41" s="191" t="s">
        <v>192</v>
      </c>
      <c r="H41" s="191" t="s">
        <v>193</v>
      </c>
      <c r="I41" s="232" t="s">
        <v>39</v>
      </c>
      <c r="J41" s="19"/>
    </row>
    <row r="42" spans="1:10" ht="15.75" customHeight="1">
      <c r="A42" s="162"/>
      <c r="B42" s="278" t="s">
        <v>6</v>
      </c>
      <c r="C42" s="237" t="s">
        <v>3</v>
      </c>
      <c r="D42" s="238">
        <v>835.4</v>
      </c>
      <c r="E42" s="238">
        <v>3.478</v>
      </c>
      <c r="F42" s="238">
        <v>69.04</v>
      </c>
      <c r="G42" s="239">
        <f>(E29/E28)*PI()^2*E30*D42/E28^2</f>
        <v>455.7513026867467</v>
      </c>
      <c r="H42" s="239"/>
      <c r="I42" s="240"/>
      <c r="J42" s="194"/>
    </row>
    <row r="43" spans="1:10" ht="15.75" customHeight="1">
      <c r="A43" s="162"/>
      <c r="B43" s="279"/>
      <c r="C43" s="237" t="s">
        <v>56</v>
      </c>
      <c r="D43" s="238">
        <v>3159</v>
      </c>
      <c r="E43" s="238">
        <v>6.896</v>
      </c>
      <c r="F43" s="238">
        <v>66.42</v>
      </c>
      <c r="G43" s="239">
        <f>(E29/E28)*PI()^2*E30*D43/E28^2</f>
        <v>1723.3880358958977</v>
      </c>
      <c r="H43" s="239"/>
      <c r="I43" s="240"/>
      <c r="J43" s="194"/>
    </row>
    <row r="44" spans="1:10" ht="15.75" customHeight="1">
      <c r="A44" s="162"/>
      <c r="B44" s="279"/>
      <c r="C44" s="237" t="s">
        <v>226</v>
      </c>
      <c r="D44" s="238">
        <v>3722</v>
      </c>
      <c r="E44" s="238">
        <v>7.32</v>
      </c>
      <c r="F44" s="238">
        <v>69.5</v>
      </c>
      <c r="G44" s="239">
        <f>(E29/E28)*PI()^2*E30*D44/E28^2</f>
        <v>2030.5318992100445</v>
      </c>
      <c r="H44" s="239"/>
      <c r="I44" s="240"/>
      <c r="J44" s="194"/>
    </row>
    <row r="45" spans="1:10" ht="15.75" customHeight="1">
      <c r="A45" s="162"/>
      <c r="B45" s="279"/>
      <c r="C45" s="237" t="s">
        <v>4</v>
      </c>
      <c r="D45" s="238">
        <v>4647</v>
      </c>
      <c r="E45" s="238">
        <v>6.235</v>
      </c>
      <c r="F45" s="238">
        <v>119.5</v>
      </c>
      <c r="G45" s="239">
        <f>(E29/E28)*PI()^2*E30*D45/E28^2</f>
        <v>2535.1643566977637</v>
      </c>
      <c r="H45" s="239"/>
      <c r="I45" s="240"/>
      <c r="J45" s="194"/>
    </row>
    <row r="46" spans="1:10" ht="15.75" customHeight="1">
      <c r="A46" s="162"/>
      <c r="B46" s="279"/>
      <c r="C46" s="237" t="s">
        <v>54</v>
      </c>
      <c r="D46" s="238">
        <v>8186</v>
      </c>
      <c r="E46" s="238">
        <v>7.563</v>
      </c>
      <c r="F46" s="238">
        <v>143.1</v>
      </c>
      <c r="G46" s="239">
        <f>(E29/E28)*PI()^2*E30*D46/E28^2</f>
        <v>4465.860861615643</v>
      </c>
      <c r="H46" s="239"/>
      <c r="I46" s="240"/>
      <c r="J46" s="194"/>
    </row>
    <row r="47" spans="1:10" ht="15.75" customHeight="1">
      <c r="A47" s="162"/>
      <c r="B47" s="279"/>
      <c r="C47" s="241" t="s">
        <v>219</v>
      </c>
      <c r="D47" s="238">
        <v>13257</v>
      </c>
      <c r="E47" s="262">
        <v>9.58</v>
      </c>
      <c r="F47" s="238">
        <v>144.2</v>
      </c>
      <c r="G47" s="239">
        <f>(E29/E28)*PI()^2*E30*D47/E28^2</f>
        <v>7232.337825853724</v>
      </c>
      <c r="H47" s="239"/>
      <c r="I47" s="240"/>
      <c r="J47" s="194"/>
    </row>
    <row r="48" spans="1:10" ht="15.75" customHeight="1">
      <c r="A48" s="162"/>
      <c r="B48" s="279"/>
      <c r="C48" s="241" t="s">
        <v>57</v>
      </c>
      <c r="D48" s="238">
        <v>25560</v>
      </c>
      <c r="E48" s="262">
        <v>11.1</v>
      </c>
      <c r="F48" s="238">
        <v>207.1</v>
      </c>
      <c r="G48" s="253">
        <f>(E29/E28)*PI()^2*E30*D48/E28^2</f>
        <v>13944.222284741736</v>
      </c>
      <c r="H48" s="239"/>
      <c r="I48" s="240"/>
      <c r="J48" s="194"/>
    </row>
    <row r="49" spans="1:10" ht="15.75" customHeight="1">
      <c r="A49" s="162"/>
      <c r="B49" s="280"/>
      <c r="C49" s="242"/>
      <c r="D49" s="243"/>
      <c r="E49" s="263"/>
      <c r="F49" s="263"/>
      <c r="G49" s="239">
        <f>IF(OR(C49="",D49=""),"",(E29/E28)*PI()^2*E30*D49/E28^2)</f>
      </c>
      <c r="H49" s="239"/>
      <c r="I49" s="240"/>
      <c r="J49" s="194"/>
    </row>
    <row r="50" spans="1:10" ht="15.75" customHeight="1">
      <c r="A50" s="162"/>
      <c r="B50" s="278" t="s">
        <v>43</v>
      </c>
      <c r="C50" s="244" t="s">
        <v>21</v>
      </c>
      <c r="D50" s="238">
        <v>191.8</v>
      </c>
      <c r="E50" s="262">
        <v>1.9766774782209744</v>
      </c>
      <c r="F50" s="262">
        <v>49.1</v>
      </c>
      <c r="G50" s="239"/>
      <c r="H50" s="239">
        <f>2.046*(E29/E26)*PI()^2*E30*D50/E26^2</f>
        <v>669.16238033722</v>
      </c>
      <c r="I50" s="240"/>
      <c r="J50" s="194"/>
    </row>
    <row r="51" spans="1:10" ht="15.75" customHeight="1">
      <c r="A51" s="162"/>
      <c r="B51" s="279"/>
      <c r="C51" s="245" t="s">
        <v>45</v>
      </c>
      <c r="D51" s="238">
        <v>4213</v>
      </c>
      <c r="E51" s="262">
        <v>7.179</v>
      </c>
      <c r="F51" s="262">
        <v>81.73</v>
      </c>
      <c r="G51" s="239"/>
      <c r="H51" s="239">
        <f>(E29/E26)*PI()^2*E30*D51/E26^2</f>
        <v>7184.040041406128</v>
      </c>
      <c r="I51" s="240"/>
      <c r="J51" s="194"/>
    </row>
    <row r="52" spans="1:10" ht="15.75" customHeight="1">
      <c r="A52" s="162"/>
      <c r="B52" s="279"/>
      <c r="C52" s="245" t="s">
        <v>44</v>
      </c>
      <c r="D52" s="238">
        <v>5110</v>
      </c>
      <c r="E52" s="262">
        <v>6.986</v>
      </c>
      <c r="F52" s="262">
        <v>104.7</v>
      </c>
      <c r="G52" s="239"/>
      <c r="H52" s="239">
        <f>(E29/E26)*PI()^2*E30*D52/E26^2</f>
        <v>8713.611348584218</v>
      </c>
      <c r="I52" s="240"/>
      <c r="J52" s="194"/>
    </row>
    <row r="53" spans="1:10" ht="15.75" customHeight="1">
      <c r="A53" s="162"/>
      <c r="B53" s="279"/>
      <c r="C53" s="237" t="s">
        <v>5</v>
      </c>
      <c r="D53" s="238">
        <v>3159</v>
      </c>
      <c r="E53" s="238">
        <v>6.896</v>
      </c>
      <c r="F53" s="238">
        <v>66.42</v>
      </c>
      <c r="G53" s="239"/>
      <c r="H53" s="239">
        <f>(E29/E26)*PI()^2*E30*D53/E26^2</f>
        <v>5386.751125279363</v>
      </c>
      <c r="I53" s="240"/>
      <c r="J53" s="194"/>
    </row>
    <row r="54" spans="1:10" ht="15.75" customHeight="1">
      <c r="A54" s="162"/>
      <c r="B54" s="279"/>
      <c r="C54" s="237" t="s">
        <v>4</v>
      </c>
      <c r="D54" s="238">
        <v>4647</v>
      </c>
      <c r="E54" s="238">
        <v>6.235</v>
      </c>
      <c r="F54" s="238">
        <v>119.5</v>
      </c>
      <c r="G54" s="239"/>
      <c r="H54" s="239">
        <f>(E29/E26)*PI()^2*E30*D54/E26^2</f>
        <v>7924.100183340677</v>
      </c>
      <c r="I54" s="240"/>
      <c r="J54" s="194"/>
    </row>
    <row r="55" spans="1:10" ht="15.75" customHeight="1">
      <c r="A55" s="162"/>
      <c r="B55" s="279"/>
      <c r="C55" s="241" t="s">
        <v>32</v>
      </c>
      <c r="D55" s="238">
        <v>8186</v>
      </c>
      <c r="E55" s="262">
        <v>7.563</v>
      </c>
      <c r="F55" s="262">
        <v>143.1</v>
      </c>
      <c r="G55" s="239"/>
      <c r="H55" s="239">
        <f>(E29/E26)*PI()^2*E30*D55/E26^2</f>
        <v>13958.83023473785</v>
      </c>
      <c r="I55" s="240"/>
      <c r="J55" s="194"/>
    </row>
    <row r="56" spans="1:10" ht="15.75" customHeight="1" thickBot="1">
      <c r="A56" s="162"/>
      <c r="B56" s="280"/>
      <c r="C56" s="246"/>
      <c r="D56" s="247"/>
      <c r="E56" s="264"/>
      <c r="F56" s="265"/>
      <c r="G56" s="239"/>
      <c r="H56" s="239">
        <f>IF(OR(C56="",D56=""),"",(E29/E26)*PI()^2*E30*D56/E26^2)</f>
      </c>
      <c r="I56" s="249"/>
      <c r="J56" s="194"/>
    </row>
    <row r="57" spans="1:10" ht="15.75" customHeight="1" thickBot="1">
      <c r="A57" s="162"/>
      <c r="B57" s="205"/>
      <c r="C57" s="281" t="s">
        <v>194</v>
      </c>
      <c r="D57" s="282"/>
      <c r="E57" s="250">
        <f>VLOOKUP(D14,C42:G49,5,FALSE)</f>
        <v>455.7513026867467</v>
      </c>
      <c r="F57" s="233"/>
      <c r="G57" s="364" t="s">
        <v>200</v>
      </c>
      <c r="H57" s="365"/>
      <c r="I57" s="254">
        <f>+E57*2</f>
        <v>911.5026053734935</v>
      </c>
      <c r="J57" s="207"/>
    </row>
    <row r="58" spans="1:10" ht="15.75" customHeight="1" thickBot="1">
      <c r="A58" s="165"/>
      <c r="B58" s="165"/>
      <c r="C58" s="281" t="s">
        <v>195</v>
      </c>
      <c r="D58" s="282"/>
      <c r="E58" s="250">
        <f>VLOOKUP(H14,C50:H56,6,FALSE)</f>
        <v>669.16238033722</v>
      </c>
      <c r="F58" s="233"/>
      <c r="G58" s="366" t="s">
        <v>203</v>
      </c>
      <c r="H58" s="367"/>
      <c r="I58" s="255">
        <f>+E57+E58</f>
        <v>1124.9136830239668</v>
      </c>
      <c r="J58" s="210"/>
    </row>
    <row r="59" spans="2:10" ht="31.5" customHeight="1">
      <c r="B59" s="362" t="s">
        <v>201</v>
      </c>
      <c r="C59" s="362"/>
      <c r="D59" s="362"/>
      <c r="E59" s="362"/>
      <c r="F59" s="362"/>
      <c r="G59" s="362"/>
      <c r="H59" s="362"/>
      <c r="I59" s="362"/>
      <c r="J59" s="362"/>
    </row>
  </sheetData>
  <sheetProtection password="CA95" sheet="1" objects="1" scenarios="1" selectLockedCells="1"/>
  <protectedRanges>
    <protectedRange sqref="E8 E10:E11 D14:E14 H14:I14 C56:F56" name="範囲1"/>
    <protectedRange sqref="C48:F48 C55:F55" name="範囲1_1_1"/>
    <protectedRange sqref="C49:F49" name="範囲1_1_3"/>
    <protectedRange sqref="W34:Y34" name="範囲1_1_5"/>
    <protectedRange sqref="C47:F47" name="範囲1_1_1_1"/>
  </protectedRanges>
  <mergeCells count="20">
    <mergeCell ref="H24:I24"/>
    <mergeCell ref="C34:J34"/>
    <mergeCell ref="G57:H57"/>
    <mergeCell ref="G58:H58"/>
    <mergeCell ref="B10:C10"/>
    <mergeCell ref="C37:D38"/>
    <mergeCell ref="C35:D36"/>
    <mergeCell ref="H14:I14"/>
    <mergeCell ref="D22:F22"/>
    <mergeCell ref="E24:G24"/>
    <mergeCell ref="C1:J1"/>
    <mergeCell ref="B2:J2"/>
    <mergeCell ref="G8:J8"/>
    <mergeCell ref="D14:E14"/>
    <mergeCell ref="F14:G14"/>
    <mergeCell ref="B59:J59"/>
    <mergeCell ref="B42:B49"/>
    <mergeCell ref="B50:B56"/>
    <mergeCell ref="C57:D57"/>
    <mergeCell ref="C58:D58"/>
  </mergeCells>
  <dataValidations count="5">
    <dataValidation type="list" allowBlank="1" showInputMessage="1" showErrorMessage="1" sqref="M27">
      <formula1>$V$25:$V$31</formula1>
    </dataValidation>
    <dataValidation type="list" allowBlank="1" showInputMessage="1" showErrorMessage="1" prompt="選択してください" sqref="H14:I14">
      <formula1>$C$50:$C$56</formula1>
    </dataValidation>
    <dataValidation allowBlank="1" showInputMessage="1" showErrorMessage="1" prompt="入力してください" sqref="E10"/>
    <dataValidation type="list" showInputMessage="1" showErrorMessage="1" prompt="選択してください" sqref="D14:E14">
      <formula1>$C$42:$C$49</formula1>
    </dataValidation>
    <dataValidation type="whole" operator="lessThanOrEqual" allowBlank="1" showInputMessage="1" showErrorMessage="1" prompt="入力してください" sqref="E8">
      <formula1>3000</formula1>
    </dataValidation>
  </dataValidations>
  <printOptions horizontalCentered="1" verticalCentered="1"/>
  <pageMargins left="0.3937007874015748" right="0.2362204724409449" top="0.3937007874015748" bottom="0.1968503937007874" header="0.5118110236220472" footer="0.5118110236220472"/>
  <pageSetup fitToHeight="1" fitToWidth="1" horizontalDpi="600" verticalDpi="600" orientation="portrait" paperSize="9" scale="86"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sheetPr>
    <tabColor theme="9"/>
  </sheetPr>
  <dimension ref="A1:T47"/>
  <sheetViews>
    <sheetView showGridLines="0" view="pageBreakPreview" zoomScale="85" zoomScaleSheetLayoutView="85" zoomScalePageLayoutView="0" workbookViewId="0" topLeftCell="A1">
      <selection activeCell="B32" sqref="B32"/>
    </sheetView>
  </sheetViews>
  <sheetFormatPr defaultColWidth="9.00390625" defaultRowHeight="13.5"/>
  <cols>
    <col min="1" max="1" width="4.00390625" style="0" customWidth="1"/>
    <col min="2" max="2" width="9.375" style="0" customWidth="1"/>
    <col min="3" max="3" width="20.625" style="0" customWidth="1"/>
    <col min="4" max="4" width="18.625" style="0" customWidth="1"/>
    <col min="5" max="5" width="8.625" style="0" customWidth="1"/>
    <col min="6" max="6" width="5.625" style="4" customWidth="1"/>
    <col min="7" max="8" width="8.625" style="0" customWidth="1"/>
    <col min="9" max="9" width="5.625" style="4" customWidth="1"/>
    <col min="10" max="10" width="8.625" style="0" customWidth="1"/>
    <col min="11" max="11" width="8.625" style="4" customWidth="1"/>
    <col min="12" max="12" width="16.875" style="4" hidden="1" customWidth="1"/>
    <col min="13" max="13" width="16.75390625" style="3" hidden="1" customWidth="1"/>
    <col min="14" max="14" width="12.25390625" style="3" customWidth="1"/>
    <col min="15" max="15" width="15.875" style="3" customWidth="1"/>
    <col min="16" max="16" width="13.25390625" style="3" customWidth="1"/>
    <col min="17" max="17" width="13.625" style="3" customWidth="1"/>
    <col min="18" max="19" width="9.00390625" style="3" customWidth="1"/>
  </cols>
  <sheetData>
    <row r="1" spans="1:20" ht="24.75" customHeight="1">
      <c r="A1" s="94"/>
      <c r="B1" s="336" t="s">
        <v>208</v>
      </c>
      <c r="C1" s="336"/>
      <c r="D1" s="336"/>
      <c r="E1" s="336"/>
      <c r="F1" s="336"/>
      <c r="G1" s="336"/>
      <c r="H1" s="336"/>
      <c r="I1" s="336"/>
      <c r="J1" s="336"/>
      <c r="T1" s="3"/>
    </row>
    <row r="2" spans="1:10" ht="19.5" customHeight="1" thickBot="1">
      <c r="A2" s="94"/>
      <c r="B2" s="350" t="s">
        <v>62</v>
      </c>
      <c r="C2" s="350"/>
      <c r="D2" s="350"/>
      <c r="E2" s="350"/>
      <c r="F2" s="350"/>
      <c r="G2" s="350"/>
      <c r="H2" s="350"/>
      <c r="I2" s="350"/>
      <c r="J2" s="350"/>
    </row>
    <row r="3" spans="1:13" ht="25.5">
      <c r="A3" s="94"/>
      <c r="B3" s="337"/>
      <c r="C3" s="339" t="s">
        <v>6</v>
      </c>
      <c r="D3" s="339" t="s">
        <v>43</v>
      </c>
      <c r="E3" s="341" t="s">
        <v>60</v>
      </c>
      <c r="F3" s="342"/>
      <c r="G3" s="343"/>
      <c r="H3" s="344"/>
      <c r="I3" s="344"/>
      <c r="J3" s="345"/>
      <c r="L3" s="44" t="s">
        <v>66</v>
      </c>
      <c r="M3" s="44" t="s">
        <v>66</v>
      </c>
    </row>
    <row r="4" spans="1:13" ht="14.25" customHeight="1" thickBot="1">
      <c r="A4" s="94"/>
      <c r="B4" s="338"/>
      <c r="C4" s="340"/>
      <c r="D4" s="340"/>
      <c r="E4" s="346" t="s">
        <v>85</v>
      </c>
      <c r="F4" s="347"/>
      <c r="G4" s="348"/>
      <c r="H4" s="346" t="s">
        <v>86</v>
      </c>
      <c r="I4" s="347"/>
      <c r="J4" s="349"/>
      <c r="L4" s="44" t="s">
        <v>85</v>
      </c>
      <c r="M4" s="44" t="s">
        <v>86</v>
      </c>
    </row>
    <row r="5" spans="1:17" ht="27.75" customHeight="1">
      <c r="A5" s="94"/>
      <c r="B5" s="377" t="s">
        <v>171</v>
      </c>
      <c r="C5" s="22" t="s">
        <v>3</v>
      </c>
      <c r="D5" s="328" t="s">
        <v>140</v>
      </c>
      <c r="E5" s="35">
        <v>770</v>
      </c>
      <c r="F5" s="36" t="s">
        <v>141</v>
      </c>
      <c r="G5" s="53">
        <v>1930</v>
      </c>
      <c r="H5" s="35">
        <v>1460</v>
      </c>
      <c r="I5" s="36" t="s">
        <v>141</v>
      </c>
      <c r="J5" s="47">
        <v>2380</v>
      </c>
      <c r="L5" s="45">
        <v>1786.9732754083445</v>
      </c>
      <c r="M5" s="45" t="s">
        <v>88</v>
      </c>
      <c r="P5" s="7"/>
      <c r="Q5" s="11"/>
    </row>
    <row r="6" spans="1:16" ht="27" customHeight="1">
      <c r="A6" s="94"/>
      <c r="B6" s="312"/>
      <c r="C6" s="21" t="s">
        <v>5</v>
      </c>
      <c r="D6" s="329"/>
      <c r="E6" s="37">
        <v>770</v>
      </c>
      <c r="F6" s="38" t="s">
        <v>61</v>
      </c>
      <c r="G6" s="54">
        <v>2120</v>
      </c>
      <c r="H6" s="37">
        <v>1460</v>
      </c>
      <c r="I6" s="38" t="s">
        <v>61</v>
      </c>
      <c r="J6" s="49">
        <v>2520</v>
      </c>
      <c r="L6" s="45">
        <v>1778.4216795551424</v>
      </c>
      <c r="M6" s="45" t="s">
        <v>88</v>
      </c>
      <c r="P6" s="4"/>
    </row>
    <row r="7" spans="1:16" ht="27" customHeight="1">
      <c r="A7" s="94"/>
      <c r="B7" s="312"/>
      <c r="C7" s="18" t="s">
        <v>226</v>
      </c>
      <c r="D7" s="329"/>
      <c r="E7" s="37">
        <v>770</v>
      </c>
      <c r="F7" s="38" t="s">
        <v>61</v>
      </c>
      <c r="G7" s="54">
        <v>2150</v>
      </c>
      <c r="H7" s="37" t="s">
        <v>228</v>
      </c>
      <c r="I7" s="38" t="s">
        <v>61</v>
      </c>
      <c r="J7" s="49" t="s">
        <v>227</v>
      </c>
      <c r="L7" s="45"/>
      <c r="M7" s="45"/>
      <c r="P7" s="4"/>
    </row>
    <row r="8" spans="1:16" ht="27.75" customHeight="1">
      <c r="A8" s="94"/>
      <c r="B8" s="312"/>
      <c r="C8" s="18" t="s">
        <v>34</v>
      </c>
      <c r="D8" s="329"/>
      <c r="E8" s="37">
        <v>770</v>
      </c>
      <c r="F8" s="38" t="s">
        <v>61</v>
      </c>
      <c r="G8" s="54">
        <v>2150</v>
      </c>
      <c r="H8" s="37">
        <v>1460</v>
      </c>
      <c r="I8" s="38" t="s">
        <v>61</v>
      </c>
      <c r="J8" s="49">
        <v>2620</v>
      </c>
      <c r="L8" s="45">
        <v>1765.355188806157</v>
      </c>
      <c r="M8" s="45">
        <v>1777.8356097884482</v>
      </c>
      <c r="P8" s="11"/>
    </row>
    <row r="9" spans="1:16" ht="27.75" customHeight="1">
      <c r="A9" s="94"/>
      <c r="B9" s="312"/>
      <c r="C9" s="18" t="s">
        <v>32</v>
      </c>
      <c r="D9" s="329"/>
      <c r="E9" s="37"/>
      <c r="F9" s="38" t="s">
        <v>90</v>
      </c>
      <c r="G9" s="54"/>
      <c r="H9" s="39">
        <v>1460</v>
      </c>
      <c r="I9" s="40" t="s">
        <v>61</v>
      </c>
      <c r="J9" s="50">
        <v>2840</v>
      </c>
      <c r="L9" s="45"/>
      <c r="M9" s="45"/>
      <c r="P9" s="11"/>
    </row>
    <row r="10" spans="1:13" ht="27.75" customHeight="1">
      <c r="A10" s="94"/>
      <c r="B10" s="312"/>
      <c r="C10" s="18" t="s">
        <v>220</v>
      </c>
      <c r="D10" s="374"/>
      <c r="E10" s="37"/>
      <c r="F10" s="38" t="s">
        <v>90</v>
      </c>
      <c r="G10" s="54"/>
      <c r="H10" s="39">
        <v>1460</v>
      </c>
      <c r="I10" s="40" t="s">
        <v>61</v>
      </c>
      <c r="J10" s="50">
        <v>3000</v>
      </c>
      <c r="L10" s="45">
        <v>1774.1</v>
      </c>
      <c r="M10" s="45">
        <v>1777.7199211611226</v>
      </c>
    </row>
    <row r="11" spans="1:13" ht="27.75" customHeight="1">
      <c r="A11" s="94"/>
      <c r="B11" s="312"/>
      <c r="C11" s="22" t="s">
        <v>3</v>
      </c>
      <c r="D11" s="315"/>
      <c r="E11" s="37">
        <v>770</v>
      </c>
      <c r="F11" s="38" t="s">
        <v>61</v>
      </c>
      <c r="G11" s="55">
        <v>1000</v>
      </c>
      <c r="H11" s="378" t="s">
        <v>87</v>
      </c>
      <c r="I11" s="379"/>
      <c r="J11" s="380"/>
      <c r="L11" s="45"/>
      <c r="M11" s="45"/>
    </row>
    <row r="12" spans="1:13" ht="27.75" customHeight="1">
      <c r="A12" s="94"/>
      <c r="B12" s="312"/>
      <c r="C12" s="21" t="s">
        <v>5</v>
      </c>
      <c r="D12" s="315"/>
      <c r="E12" s="37">
        <v>770</v>
      </c>
      <c r="F12" s="38" t="s">
        <v>61</v>
      </c>
      <c r="G12" s="54">
        <v>1390</v>
      </c>
      <c r="H12" s="333" t="s">
        <v>87</v>
      </c>
      <c r="I12" s="334"/>
      <c r="J12" s="335"/>
      <c r="L12" s="45"/>
      <c r="M12" s="45"/>
    </row>
    <row r="13" spans="1:13" ht="27.75" customHeight="1">
      <c r="A13" s="94"/>
      <c r="B13" s="312"/>
      <c r="C13" s="18" t="s">
        <v>225</v>
      </c>
      <c r="D13" s="315"/>
      <c r="E13" s="37">
        <v>770</v>
      </c>
      <c r="F13" s="38" t="s">
        <v>61</v>
      </c>
      <c r="G13" s="54" t="s">
        <v>229</v>
      </c>
      <c r="H13" s="333" t="s">
        <v>87</v>
      </c>
      <c r="I13" s="334"/>
      <c r="J13" s="335"/>
      <c r="L13" s="45"/>
      <c r="M13" s="45"/>
    </row>
    <row r="14" spans="1:13" ht="27.75" customHeight="1">
      <c r="A14" s="94"/>
      <c r="B14" s="312"/>
      <c r="C14" s="18" t="s">
        <v>34</v>
      </c>
      <c r="D14" s="315"/>
      <c r="E14" s="37">
        <v>770</v>
      </c>
      <c r="F14" s="40" t="s">
        <v>61</v>
      </c>
      <c r="G14" s="54">
        <v>1620</v>
      </c>
      <c r="H14" s="333">
        <v>1460</v>
      </c>
      <c r="I14" s="321"/>
      <c r="J14" s="322"/>
      <c r="L14" s="45"/>
      <c r="M14" s="45"/>
    </row>
    <row r="15" spans="1:13" ht="27.75" customHeight="1">
      <c r="A15" s="94"/>
      <c r="B15" s="312"/>
      <c r="C15" s="21" t="s">
        <v>32</v>
      </c>
      <c r="D15" s="315"/>
      <c r="E15" s="37">
        <v>770</v>
      </c>
      <c r="F15" s="40" t="s">
        <v>61</v>
      </c>
      <c r="G15" s="54">
        <v>2030</v>
      </c>
      <c r="H15" s="48">
        <v>1460</v>
      </c>
      <c r="I15" s="40" t="s">
        <v>61</v>
      </c>
      <c r="J15" s="46">
        <v>1890</v>
      </c>
      <c r="L15" s="45"/>
      <c r="M15" s="45"/>
    </row>
    <row r="16" spans="1:13" ht="27.75" customHeight="1">
      <c r="A16" s="94"/>
      <c r="B16" s="312"/>
      <c r="C16" s="18" t="s">
        <v>220</v>
      </c>
      <c r="D16" s="315"/>
      <c r="E16" s="37">
        <v>770</v>
      </c>
      <c r="F16" s="40" t="s">
        <v>61</v>
      </c>
      <c r="G16" s="54">
        <v>2150</v>
      </c>
      <c r="H16" s="48">
        <v>1460</v>
      </c>
      <c r="I16" s="40" t="s">
        <v>61</v>
      </c>
      <c r="J16" s="46">
        <v>2490</v>
      </c>
      <c r="L16" s="45"/>
      <c r="M16" s="45"/>
    </row>
    <row r="17" spans="1:13" ht="27.75" customHeight="1" thickBot="1">
      <c r="A17" s="94"/>
      <c r="B17" s="313"/>
      <c r="C17" s="34" t="s">
        <v>35</v>
      </c>
      <c r="D17" s="381"/>
      <c r="E17" s="39"/>
      <c r="F17" s="40" t="s">
        <v>87</v>
      </c>
      <c r="G17" s="114"/>
      <c r="H17" s="115">
        <v>1460</v>
      </c>
      <c r="I17" s="40" t="s">
        <v>61</v>
      </c>
      <c r="J17" s="112">
        <v>3000</v>
      </c>
      <c r="L17" s="45">
        <v>4612.629053928531</v>
      </c>
      <c r="M17" s="45">
        <v>2367.5941810231393</v>
      </c>
    </row>
    <row r="18" spans="1:13" ht="27.75" customHeight="1">
      <c r="A18" s="94"/>
      <c r="B18" s="311" t="s">
        <v>36</v>
      </c>
      <c r="C18" s="17" t="s">
        <v>5</v>
      </c>
      <c r="D18" s="314"/>
      <c r="E18" s="35">
        <v>770</v>
      </c>
      <c r="F18" s="42" t="s">
        <v>61</v>
      </c>
      <c r="G18" s="53">
        <v>1740</v>
      </c>
      <c r="H18" s="371" t="s">
        <v>89</v>
      </c>
      <c r="I18" s="372"/>
      <c r="J18" s="373"/>
      <c r="L18" s="45">
        <v>1774.382035963009</v>
      </c>
      <c r="M18" s="45" t="s">
        <v>88</v>
      </c>
    </row>
    <row r="19" spans="1:13" ht="27.75" customHeight="1">
      <c r="A19" s="94"/>
      <c r="B19" s="312"/>
      <c r="C19" s="271" t="s">
        <v>225</v>
      </c>
      <c r="D19" s="315"/>
      <c r="E19" s="102">
        <v>770</v>
      </c>
      <c r="F19" s="38" t="s">
        <v>61</v>
      </c>
      <c r="G19" s="55" t="s">
        <v>230</v>
      </c>
      <c r="H19" s="320" t="s">
        <v>90</v>
      </c>
      <c r="I19" s="375"/>
      <c r="J19" s="376"/>
      <c r="L19" s="45"/>
      <c r="M19" s="45"/>
    </row>
    <row r="20" spans="1:13" ht="27.75" customHeight="1">
      <c r="A20" s="94"/>
      <c r="B20" s="312"/>
      <c r="C20" s="18" t="s">
        <v>34</v>
      </c>
      <c r="D20" s="315"/>
      <c r="E20" s="37">
        <v>770</v>
      </c>
      <c r="F20" s="40" t="s">
        <v>61</v>
      </c>
      <c r="G20" s="54">
        <v>2080</v>
      </c>
      <c r="H20" s="37">
        <v>1460</v>
      </c>
      <c r="I20" s="40" t="s">
        <v>61</v>
      </c>
      <c r="J20" s="49">
        <v>1780</v>
      </c>
      <c r="L20" s="45">
        <v>1768.6649678861586</v>
      </c>
      <c r="M20" s="45">
        <v>1768.7336665245555</v>
      </c>
    </row>
    <row r="21" spans="1:13" ht="27.75" customHeight="1">
      <c r="A21" s="94"/>
      <c r="B21" s="312"/>
      <c r="C21" s="20" t="s">
        <v>32</v>
      </c>
      <c r="D21" s="315"/>
      <c r="E21" s="99">
        <v>770</v>
      </c>
      <c r="F21" s="40" t="s">
        <v>61</v>
      </c>
      <c r="G21" s="57">
        <v>2150</v>
      </c>
      <c r="H21" s="99">
        <v>1460</v>
      </c>
      <c r="I21" s="43" t="s">
        <v>61</v>
      </c>
      <c r="J21" s="51">
        <v>2700</v>
      </c>
      <c r="L21" s="45">
        <v>2886.2282439300834</v>
      </c>
      <c r="M21" s="45">
        <v>1766.8456467464569</v>
      </c>
    </row>
    <row r="22" spans="1:13" ht="27.75" customHeight="1">
      <c r="A22" s="94"/>
      <c r="B22" s="312"/>
      <c r="C22" s="18" t="s">
        <v>220</v>
      </c>
      <c r="D22" s="315"/>
      <c r="E22" s="99"/>
      <c r="F22" s="38" t="s">
        <v>90</v>
      </c>
      <c r="G22" s="57"/>
      <c r="H22" s="99">
        <v>1460</v>
      </c>
      <c r="I22" s="43" t="s">
        <v>61</v>
      </c>
      <c r="J22" s="51">
        <v>3000</v>
      </c>
      <c r="L22" s="45"/>
      <c r="M22" s="45"/>
    </row>
    <row r="23" spans="1:13" ht="27.75" customHeight="1" thickBot="1">
      <c r="A23" s="94"/>
      <c r="B23" s="313"/>
      <c r="C23" s="23" t="s">
        <v>57</v>
      </c>
      <c r="D23" s="316"/>
      <c r="E23" s="323" t="s">
        <v>87</v>
      </c>
      <c r="F23" s="324"/>
      <c r="G23" s="325"/>
      <c r="H23" s="98">
        <v>1460</v>
      </c>
      <c r="I23" s="41" t="s">
        <v>61</v>
      </c>
      <c r="J23" s="52">
        <v>3000</v>
      </c>
      <c r="L23" s="45" t="s">
        <v>87</v>
      </c>
      <c r="M23" s="45">
        <v>4582.898334659565</v>
      </c>
    </row>
    <row r="24" spans="1:12" ht="6" customHeight="1">
      <c r="A24" s="94"/>
      <c r="B24" s="94"/>
      <c r="C24" s="96"/>
      <c r="D24" s="96"/>
      <c r="E24" s="94"/>
      <c r="F24" s="95"/>
      <c r="G24" s="12"/>
      <c r="H24" s="94"/>
      <c r="I24" s="95"/>
      <c r="J24" s="12"/>
      <c r="K24" s="8"/>
      <c r="L24" s="8"/>
    </row>
    <row r="25" spans="1:20" ht="21" customHeight="1">
      <c r="A25" s="94"/>
      <c r="B25" s="29" t="s">
        <v>79</v>
      </c>
      <c r="C25" s="15"/>
      <c r="D25" s="15"/>
      <c r="E25" s="15"/>
      <c r="F25" s="15"/>
      <c r="G25" s="15"/>
      <c r="H25" s="15"/>
      <c r="I25" s="15"/>
      <c r="J25" s="15"/>
      <c r="K25" s="16"/>
      <c r="T25" s="3"/>
    </row>
    <row r="26" spans="1:20" ht="21" customHeight="1">
      <c r="A26" s="94"/>
      <c r="B26" s="14" t="s">
        <v>78</v>
      </c>
      <c r="C26" s="15"/>
      <c r="D26" s="15"/>
      <c r="E26" s="15"/>
      <c r="F26" s="15"/>
      <c r="G26" s="15"/>
      <c r="H26" s="15"/>
      <c r="I26" s="15"/>
      <c r="J26" s="15"/>
      <c r="K26" s="16"/>
      <c r="T26" s="3"/>
    </row>
    <row r="27" spans="1:20" ht="21" customHeight="1">
      <c r="A27" s="94"/>
      <c r="B27" s="14" t="s">
        <v>80</v>
      </c>
      <c r="C27" s="15"/>
      <c r="D27" s="15"/>
      <c r="E27" s="15"/>
      <c r="F27" s="15"/>
      <c r="G27" s="15"/>
      <c r="H27" s="15"/>
      <c r="I27" s="15"/>
      <c r="J27" s="15"/>
      <c r="K27" s="16"/>
      <c r="T27" s="3"/>
    </row>
    <row r="28" spans="1:20" ht="21" customHeight="1">
      <c r="A28" s="94"/>
      <c r="B28" s="14" t="s">
        <v>168</v>
      </c>
      <c r="C28" s="14"/>
      <c r="D28" s="14"/>
      <c r="E28" s="14"/>
      <c r="F28" s="14"/>
      <c r="G28" s="14"/>
      <c r="H28" s="14"/>
      <c r="I28" s="14"/>
      <c r="J28" s="14"/>
      <c r="K28" s="16"/>
      <c r="T28" s="3"/>
    </row>
    <row r="29" spans="1:20" ht="21" customHeight="1">
      <c r="A29" s="94"/>
      <c r="B29" s="14" t="s">
        <v>164</v>
      </c>
      <c r="C29" s="15"/>
      <c r="D29" s="15"/>
      <c r="E29" s="15"/>
      <c r="F29" s="15"/>
      <c r="G29" s="15"/>
      <c r="H29" s="15"/>
      <c r="I29" s="15"/>
      <c r="J29" s="15"/>
      <c r="K29" s="16"/>
      <c r="T29" s="3"/>
    </row>
    <row r="30" spans="1:12" ht="12.75">
      <c r="A30" s="94"/>
      <c r="B30" s="84" t="s">
        <v>65</v>
      </c>
      <c r="C30" s="14"/>
      <c r="D30" s="14"/>
      <c r="E30" s="14"/>
      <c r="F30" s="14"/>
      <c r="G30" s="14"/>
      <c r="H30" s="14"/>
      <c r="I30" s="14"/>
      <c r="J30" s="14"/>
      <c r="K30" s="26"/>
      <c r="L30" s="7"/>
    </row>
    <row r="31" spans="1:12" ht="25.5" customHeight="1">
      <c r="A31" s="94"/>
      <c r="B31" s="85" t="s">
        <v>63</v>
      </c>
      <c r="C31" s="44" t="s">
        <v>72</v>
      </c>
      <c r="D31" s="44" t="s">
        <v>64</v>
      </c>
      <c r="E31" s="44" t="s">
        <v>68</v>
      </c>
      <c r="F31" s="14"/>
      <c r="G31" s="326"/>
      <c r="H31" s="14" t="s">
        <v>59</v>
      </c>
      <c r="I31" s="14"/>
      <c r="J31" s="289"/>
      <c r="K31" s="27"/>
      <c r="L31"/>
    </row>
    <row r="32" spans="1:12" ht="18.75" customHeight="1" thickBot="1">
      <c r="A32" s="94"/>
      <c r="B32" s="86">
        <v>3000</v>
      </c>
      <c r="C32" s="86">
        <v>2400</v>
      </c>
      <c r="D32" s="87">
        <f>IF(B32="","",B32-75)</f>
        <v>2925</v>
      </c>
      <c r="E32" s="100">
        <f>IF(B32="","",ATAN(D32/C32)*180/PI())</f>
        <v>50.63068275763526</v>
      </c>
      <c r="F32" s="14"/>
      <c r="G32" s="327"/>
      <c r="H32" s="90">
        <f>D32</f>
        <v>2925</v>
      </c>
      <c r="I32" s="14"/>
      <c r="J32" s="289"/>
      <c r="K32" s="28"/>
      <c r="L32"/>
    </row>
    <row r="33" spans="1:12" ht="18.75" customHeight="1">
      <c r="A33" s="94"/>
      <c r="B33" s="14"/>
      <c r="C33" s="14"/>
      <c r="D33" s="73"/>
      <c r="E33" s="73"/>
      <c r="F33" s="70"/>
      <c r="G33" s="58" t="s">
        <v>71</v>
      </c>
      <c r="H33" s="73"/>
      <c r="I33" s="70"/>
      <c r="J33" s="58"/>
      <c r="K33" s="25"/>
      <c r="L33"/>
    </row>
    <row r="34" spans="1:12" ht="18.75" customHeight="1">
      <c r="A34" s="94"/>
      <c r="B34" s="14"/>
      <c r="C34" s="14" t="s">
        <v>67</v>
      </c>
      <c r="D34" s="73"/>
      <c r="E34" s="73"/>
      <c r="F34" s="70"/>
      <c r="G34" s="90">
        <f>IF(C32="","",C32)</f>
        <v>2400</v>
      </c>
      <c r="H34" s="73"/>
      <c r="I34" s="70"/>
      <c r="J34" s="90">
        <f>IF(F32="","",F32)</f>
      </c>
      <c r="K34" s="25"/>
      <c r="L34"/>
    </row>
    <row r="35" spans="1:12" ht="12.75">
      <c r="A35" s="94"/>
      <c r="B35" s="13"/>
      <c r="C35" s="13"/>
      <c r="D35" s="13"/>
      <c r="E35" s="13"/>
      <c r="F35" s="6"/>
      <c r="G35" s="5"/>
      <c r="H35" s="13"/>
      <c r="I35" s="6"/>
      <c r="J35" s="5"/>
      <c r="K35" s="2"/>
      <c r="L35"/>
    </row>
    <row r="36" spans="1:10" ht="12.75">
      <c r="A36" s="94"/>
      <c r="B36" s="94"/>
      <c r="C36" s="94"/>
      <c r="D36" s="94"/>
      <c r="E36" s="94"/>
      <c r="F36" s="95"/>
      <c r="G36" s="94"/>
      <c r="H36" s="94"/>
      <c r="I36" s="95"/>
      <c r="J36" s="94"/>
    </row>
    <row r="46" ht="12.75">
      <c r="D46" s="3"/>
    </row>
    <row r="47" ht="12.75">
      <c r="D47" s="3"/>
    </row>
  </sheetData>
  <sheetProtection password="CA95" sheet="1" objects="1" scenarios="1" selectLockedCells="1"/>
  <protectedRanges>
    <protectedRange sqref="C5 C23:D23 C21 C17 C11:D11" name="範囲1_1_1_1"/>
    <protectedRange sqref="D10" name="範囲1_1_1_1_3"/>
  </protectedRanges>
  <mergeCells count="22">
    <mergeCell ref="B1:J1"/>
    <mergeCell ref="B2:J2"/>
    <mergeCell ref="C3:C4"/>
    <mergeCell ref="D3:D4"/>
    <mergeCell ref="B3:B4"/>
    <mergeCell ref="E4:G4"/>
    <mergeCell ref="B18:B23"/>
    <mergeCell ref="D18:D23"/>
    <mergeCell ref="B5:B17"/>
    <mergeCell ref="E3:J3"/>
    <mergeCell ref="H11:J11"/>
    <mergeCell ref="H12:J12"/>
    <mergeCell ref="H14:J14"/>
    <mergeCell ref="D11:D17"/>
    <mergeCell ref="G31:G32"/>
    <mergeCell ref="J31:J32"/>
    <mergeCell ref="E23:G23"/>
    <mergeCell ref="H18:J18"/>
    <mergeCell ref="H4:J4"/>
    <mergeCell ref="D5:D10"/>
    <mergeCell ref="H13:J13"/>
    <mergeCell ref="H19:J19"/>
  </mergeCells>
  <dataValidations count="2">
    <dataValidation type="list" allowBlank="1" showInputMessage="1" showErrorMessage="1" prompt="選択してください" sqref="C32">
      <formula1>"1200,2400"</formula1>
    </dataValidation>
    <dataValidation allowBlank="1" showInputMessage="1" showErrorMessage="1" prompt="入力してください" sqref="B32"/>
  </dataValidations>
  <printOptions horizontalCentered="1"/>
  <pageMargins left="0.2362204724409449" right="0.2362204724409449" top="0.7480314960629921" bottom="0.35433070866141736" header="0.31496062992125984" footer="0.31496062992125984"/>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U52"/>
  <sheetViews>
    <sheetView showGridLines="0" view="pageBreakPreview" zoomScale="85" zoomScaleSheetLayoutView="85" workbookViewId="0" topLeftCell="A22">
      <selection activeCell="B32" sqref="B32"/>
    </sheetView>
  </sheetViews>
  <sheetFormatPr defaultColWidth="9.00390625" defaultRowHeight="13.5"/>
  <cols>
    <col min="1" max="1" width="4.00390625" style="0" customWidth="1"/>
    <col min="2" max="2" width="9.375" style="0" customWidth="1"/>
    <col min="3" max="3" width="20.625" style="0" customWidth="1"/>
    <col min="4" max="4" width="18.625" style="0" customWidth="1"/>
    <col min="5" max="5" width="8.625" style="0" customWidth="1"/>
    <col min="6" max="6" width="5.625" style="0" customWidth="1"/>
    <col min="7" max="7" width="8.625" style="0" customWidth="1"/>
    <col min="8" max="8" width="8.625" style="4" customWidth="1"/>
    <col min="9" max="9" width="5.625" style="4" customWidth="1"/>
    <col min="10" max="11" width="8.625" style="3" customWidth="1"/>
    <col min="12" max="12" width="12.25390625" style="3" customWidth="1"/>
    <col min="13" max="13" width="15.875" style="3" customWidth="1"/>
    <col min="14" max="14" width="13.25390625" style="3" customWidth="1"/>
    <col min="15" max="15" width="13.625" style="3" customWidth="1"/>
    <col min="16" max="18" width="9.00390625" style="3" customWidth="1"/>
  </cols>
  <sheetData>
    <row r="1" spans="1:10" ht="24.75" customHeight="1">
      <c r="A1" s="94"/>
      <c r="B1" s="336" t="s">
        <v>208</v>
      </c>
      <c r="C1" s="336"/>
      <c r="D1" s="336"/>
      <c r="E1" s="336"/>
      <c r="F1" s="336"/>
      <c r="G1" s="336"/>
      <c r="H1" s="336"/>
      <c r="I1" s="336"/>
      <c r="J1" s="336"/>
    </row>
    <row r="2" spans="1:12" ht="19.5" customHeight="1" thickBot="1">
      <c r="A2" s="94"/>
      <c r="B2" s="350" t="s">
        <v>97</v>
      </c>
      <c r="C2" s="350"/>
      <c r="D2" s="350"/>
      <c r="E2" s="350"/>
      <c r="F2" s="350"/>
      <c r="G2" s="350"/>
      <c r="H2" s="350"/>
      <c r="I2" s="350"/>
      <c r="J2" s="350"/>
      <c r="K2" s="58"/>
      <c r="L2" s="58"/>
    </row>
    <row r="3" spans="1:12" ht="24" customHeight="1">
      <c r="A3" s="94"/>
      <c r="B3" s="356"/>
      <c r="C3" s="339" t="s">
        <v>6</v>
      </c>
      <c r="D3" s="359" t="s">
        <v>43</v>
      </c>
      <c r="E3" s="341" t="s">
        <v>60</v>
      </c>
      <c r="F3" s="342"/>
      <c r="G3" s="342"/>
      <c r="H3" s="342"/>
      <c r="I3" s="342"/>
      <c r="J3" s="361"/>
      <c r="K3" s="91"/>
      <c r="L3" s="92"/>
    </row>
    <row r="4" spans="1:21" ht="14.25" customHeight="1" thickBot="1">
      <c r="A4" s="94"/>
      <c r="B4" s="357"/>
      <c r="C4" s="358"/>
      <c r="D4" s="360"/>
      <c r="E4" s="353" t="s">
        <v>98</v>
      </c>
      <c r="F4" s="353"/>
      <c r="G4" s="354"/>
      <c r="H4" s="353" t="s">
        <v>99</v>
      </c>
      <c r="I4" s="353"/>
      <c r="J4" s="355"/>
      <c r="K4" s="91"/>
      <c r="L4" s="92"/>
      <c r="S4" s="3"/>
      <c r="T4" s="3"/>
      <c r="U4" s="3"/>
    </row>
    <row r="5" spans="1:21" ht="27.75" customHeight="1">
      <c r="A5" s="94"/>
      <c r="B5" s="377" t="s">
        <v>171</v>
      </c>
      <c r="C5" s="17" t="s">
        <v>175</v>
      </c>
      <c r="D5" s="328" t="s">
        <v>176</v>
      </c>
      <c r="E5" s="35">
        <v>820</v>
      </c>
      <c r="F5" s="36" t="s">
        <v>61</v>
      </c>
      <c r="G5" s="53">
        <v>1970</v>
      </c>
      <c r="H5" s="116">
        <v>1560</v>
      </c>
      <c r="I5" s="36" t="s">
        <v>61</v>
      </c>
      <c r="J5" s="47">
        <v>2430</v>
      </c>
      <c r="K5" s="45"/>
      <c r="L5" s="8"/>
      <c r="Q5" s="11"/>
      <c r="S5" s="3"/>
      <c r="T5" s="3"/>
      <c r="U5" s="3"/>
    </row>
    <row r="6" spans="1:21" ht="27.75" customHeight="1">
      <c r="A6" s="94"/>
      <c r="B6" s="312"/>
      <c r="C6" s="18" t="s">
        <v>177</v>
      </c>
      <c r="D6" s="329"/>
      <c r="E6" s="37">
        <v>820</v>
      </c>
      <c r="F6" s="40" t="s">
        <v>61</v>
      </c>
      <c r="G6" s="59">
        <v>2150</v>
      </c>
      <c r="H6" s="39">
        <v>1560</v>
      </c>
      <c r="I6" s="101" t="s">
        <v>61</v>
      </c>
      <c r="J6" s="112">
        <v>2560</v>
      </c>
      <c r="K6" s="45"/>
      <c r="L6" s="8"/>
      <c r="S6" s="3"/>
      <c r="T6" s="3"/>
      <c r="U6" s="3"/>
    </row>
    <row r="7" spans="1:21" ht="27.75" customHeight="1">
      <c r="A7" s="94"/>
      <c r="B7" s="312"/>
      <c r="C7" s="18" t="s">
        <v>232</v>
      </c>
      <c r="D7" s="329"/>
      <c r="E7" s="37">
        <v>820</v>
      </c>
      <c r="F7" s="40" t="s">
        <v>61</v>
      </c>
      <c r="G7" s="59" t="s">
        <v>233</v>
      </c>
      <c r="H7" s="39">
        <v>1560</v>
      </c>
      <c r="I7" s="101" t="s">
        <v>61</v>
      </c>
      <c r="J7" s="112" t="s">
        <v>234</v>
      </c>
      <c r="K7" s="45"/>
      <c r="L7" s="8"/>
      <c r="S7" s="3"/>
      <c r="T7" s="3"/>
      <c r="U7" s="3"/>
    </row>
    <row r="8" spans="1:21" ht="27.75" customHeight="1">
      <c r="A8" s="94"/>
      <c r="B8" s="312"/>
      <c r="C8" s="20" t="s">
        <v>178</v>
      </c>
      <c r="D8" s="329"/>
      <c r="E8" s="37">
        <v>820</v>
      </c>
      <c r="F8" s="40" t="s">
        <v>61</v>
      </c>
      <c r="G8" s="59">
        <v>2270</v>
      </c>
      <c r="H8" s="39">
        <v>1560</v>
      </c>
      <c r="I8" s="101" t="s">
        <v>61</v>
      </c>
      <c r="J8" s="112">
        <v>2650</v>
      </c>
      <c r="K8" s="45"/>
      <c r="L8" s="8"/>
      <c r="M8" s="7"/>
      <c r="N8" s="7"/>
      <c r="S8" s="3"/>
      <c r="T8" s="3"/>
      <c r="U8" s="3"/>
    </row>
    <row r="9" spans="1:21" ht="27.75" customHeight="1">
      <c r="A9" s="94"/>
      <c r="B9" s="312"/>
      <c r="C9" s="20" t="s">
        <v>32</v>
      </c>
      <c r="D9" s="329"/>
      <c r="E9" s="37">
        <v>820</v>
      </c>
      <c r="F9" s="40" t="s">
        <v>61</v>
      </c>
      <c r="G9" s="59">
        <v>2290</v>
      </c>
      <c r="H9" s="39">
        <v>1560</v>
      </c>
      <c r="I9" s="101" t="s">
        <v>61</v>
      </c>
      <c r="J9" s="112">
        <v>2870</v>
      </c>
      <c r="K9" s="45"/>
      <c r="L9" s="8"/>
      <c r="M9" s="7"/>
      <c r="N9" s="7"/>
      <c r="S9" s="3"/>
      <c r="T9" s="3"/>
      <c r="U9" s="3"/>
    </row>
    <row r="10" spans="1:21" ht="27.75" customHeight="1">
      <c r="A10" s="94"/>
      <c r="B10" s="312"/>
      <c r="C10" s="20" t="s">
        <v>220</v>
      </c>
      <c r="D10" s="374"/>
      <c r="E10" s="37"/>
      <c r="F10" s="40" t="s">
        <v>87</v>
      </c>
      <c r="G10" s="59"/>
      <c r="H10" s="39">
        <v>1560</v>
      </c>
      <c r="I10" s="101" t="s">
        <v>61</v>
      </c>
      <c r="J10" s="112">
        <v>3000</v>
      </c>
      <c r="K10" s="45"/>
      <c r="L10" s="45"/>
      <c r="S10" s="3"/>
      <c r="T10" s="3"/>
      <c r="U10" s="3"/>
    </row>
    <row r="11" spans="1:21" ht="27.75" customHeight="1">
      <c r="A11" s="94"/>
      <c r="B11" s="312"/>
      <c r="C11" s="18" t="s">
        <v>101</v>
      </c>
      <c r="D11" s="315"/>
      <c r="E11" s="102">
        <v>820</v>
      </c>
      <c r="F11" s="103" t="s">
        <v>61</v>
      </c>
      <c r="G11" s="55">
        <v>1010</v>
      </c>
      <c r="H11" s="102"/>
      <c r="I11" s="103" t="s">
        <v>87</v>
      </c>
      <c r="J11" s="46"/>
      <c r="K11" s="45"/>
      <c r="L11" s="45"/>
      <c r="S11" s="3"/>
      <c r="T11" s="3"/>
      <c r="U11" s="3"/>
    </row>
    <row r="12" spans="1:21" ht="27.75" customHeight="1">
      <c r="A12" s="94"/>
      <c r="B12" s="312"/>
      <c r="C12" s="18" t="s">
        <v>5</v>
      </c>
      <c r="D12" s="315"/>
      <c r="E12" s="37">
        <v>820</v>
      </c>
      <c r="F12" s="101" t="s">
        <v>61</v>
      </c>
      <c r="G12" s="59">
        <v>1390</v>
      </c>
      <c r="H12" s="104"/>
      <c r="I12" s="101" t="s">
        <v>87</v>
      </c>
      <c r="J12" s="112"/>
      <c r="K12" s="45"/>
      <c r="L12" s="45"/>
      <c r="S12" s="3"/>
      <c r="T12" s="3"/>
      <c r="U12" s="3"/>
    </row>
    <row r="13" spans="1:21" ht="27.75" customHeight="1">
      <c r="A13" s="94"/>
      <c r="B13" s="312"/>
      <c r="C13" s="18" t="s">
        <v>231</v>
      </c>
      <c r="D13" s="315"/>
      <c r="E13" s="37">
        <v>820</v>
      </c>
      <c r="F13" s="101" t="s">
        <v>61</v>
      </c>
      <c r="G13" s="59" t="s">
        <v>229</v>
      </c>
      <c r="H13" s="104"/>
      <c r="I13" s="101" t="s">
        <v>87</v>
      </c>
      <c r="J13" s="112"/>
      <c r="K13" s="45"/>
      <c r="L13" s="45"/>
      <c r="S13" s="3"/>
      <c r="T13" s="3"/>
      <c r="U13" s="3"/>
    </row>
    <row r="14" spans="1:21" ht="27.75" customHeight="1">
      <c r="A14" s="94"/>
      <c r="B14" s="312"/>
      <c r="C14" s="18" t="s">
        <v>34</v>
      </c>
      <c r="D14" s="315"/>
      <c r="E14" s="37">
        <v>820</v>
      </c>
      <c r="F14" s="101" t="s">
        <v>61</v>
      </c>
      <c r="G14" s="59">
        <v>1620</v>
      </c>
      <c r="H14" s="104"/>
      <c r="I14" s="101" t="s">
        <v>223</v>
      </c>
      <c r="J14" s="112"/>
      <c r="K14" s="45"/>
      <c r="L14" s="45"/>
      <c r="S14" s="3"/>
      <c r="T14" s="3"/>
      <c r="U14" s="3"/>
    </row>
    <row r="15" spans="1:21" ht="27.75" customHeight="1">
      <c r="A15" s="94"/>
      <c r="B15" s="312"/>
      <c r="C15" s="21" t="s">
        <v>32</v>
      </c>
      <c r="D15" s="315"/>
      <c r="E15" s="37">
        <v>820</v>
      </c>
      <c r="F15" s="101" t="s">
        <v>61</v>
      </c>
      <c r="G15" s="59">
        <v>2040</v>
      </c>
      <c r="H15" s="104">
        <v>1560</v>
      </c>
      <c r="I15" s="101" t="s">
        <v>61</v>
      </c>
      <c r="J15" s="112">
        <v>1850</v>
      </c>
      <c r="K15" s="45"/>
      <c r="L15" s="45"/>
      <c r="S15" s="3"/>
      <c r="T15" s="3"/>
      <c r="U15" s="3"/>
    </row>
    <row r="16" spans="1:21" ht="27.75" customHeight="1">
      <c r="A16" s="94"/>
      <c r="B16" s="312"/>
      <c r="C16" s="20" t="s">
        <v>220</v>
      </c>
      <c r="D16" s="315"/>
      <c r="E16" s="37">
        <v>820</v>
      </c>
      <c r="F16" s="101" t="s">
        <v>61</v>
      </c>
      <c r="G16" s="258">
        <v>2290</v>
      </c>
      <c r="H16" s="104">
        <v>1560</v>
      </c>
      <c r="I16" s="101" t="s">
        <v>61</v>
      </c>
      <c r="J16" s="259">
        <v>2450</v>
      </c>
      <c r="K16" s="45"/>
      <c r="L16" s="45"/>
      <c r="S16" s="3"/>
      <c r="T16" s="3"/>
      <c r="U16" s="3"/>
    </row>
    <row r="17" spans="1:21" ht="27.75" customHeight="1" thickBot="1">
      <c r="A17" s="94"/>
      <c r="B17" s="313"/>
      <c r="C17" s="60" t="s">
        <v>104</v>
      </c>
      <c r="D17" s="316"/>
      <c r="E17" s="98"/>
      <c r="F17" s="105" t="s">
        <v>87</v>
      </c>
      <c r="G17" s="61"/>
      <c r="H17" s="98">
        <v>1560</v>
      </c>
      <c r="I17" s="106" t="s">
        <v>61</v>
      </c>
      <c r="J17" s="113">
        <v>3000</v>
      </c>
      <c r="K17" s="45"/>
      <c r="L17" s="45"/>
      <c r="S17" s="3"/>
      <c r="T17" s="3"/>
      <c r="U17" s="3"/>
    </row>
    <row r="18" spans="1:21" ht="27.75" customHeight="1">
      <c r="A18" s="94"/>
      <c r="B18" s="311" t="s">
        <v>36</v>
      </c>
      <c r="C18" s="17" t="s">
        <v>102</v>
      </c>
      <c r="D18" s="314"/>
      <c r="E18" s="35">
        <v>820</v>
      </c>
      <c r="F18" s="36" t="s">
        <v>61</v>
      </c>
      <c r="G18" s="53">
        <v>1740</v>
      </c>
      <c r="H18" s="35"/>
      <c r="I18" s="36" t="s">
        <v>87</v>
      </c>
      <c r="J18" s="47"/>
      <c r="K18" s="45"/>
      <c r="L18" s="8"/>
      <c r="S18" s="3"/>
      <c r="T18" s="3"/>
      <c r="U18" s="3"/>
    </row>
    <row r="19" spans="1:21" ht="27.75" customHeight="1">
      <c r="A19" s="94"/>
      <c r="B19" s="312"/>
      <c r="C19" s="271" t="s">
        <v>231</v>
      </c>
      <c r="D19" s="315"/>
      <c r="E19" s="102">
        <v>820</v>
      </c>
      <c r="F19" s="103" t="s">
        <v>61</v>
      </c>
      <c r="G19" s="55" t="s">
        <v>230</v>
      </c>
      <c r="H19" s="102"/>
      <c r="I19" s="103" t="s">
        <v>90</v>
      </c>
      <c r="J19" s="46"/>
      <c r="K19" s="45"/>
      <c r="L19" s="8"/>
      <c r="S19" s="3"/>
      <c r="T19" s="3"/>
      <c r="U19" s="3"/>
    </row>
    <row r="20" spans="1:21" ht="27.75" customHeight="1">
      <c r="A20" s="94"/>
      <c r="B20" s="312"/>
      <c r="C20" s="18" t="s">
        <v>103</v>
      </c>
      <c r="D20" s="315"/>
      <c r="E20" s="37">
        <v>820</v>
      </c>
      <c r="F20" s="40" t="s">
        <v>61</v>
      </c>
      <c r="G20" s="59">
        <v>2090</v>
      </c>
      <c r="H20" s="37">
        <v>1560</v>
      </c>
      <c r="I20" s="40" t="s">
        <v>61</v>
      </c>
      <c r="J20" s="112">
        <v>1650</v>
      </c>
      <c r="K20" s="45"/>
      <c r="L20" s="45"/>
      <c r="S20" s="3"/>
      <c r="T20" s="3"/>
      <c r="U20" s="3"/>
    </row>
    <row r="21" spans="1:21" ht="27.75" customHeight="1">
      <c r="A21" s="94"/>
      <c r="B21" s="312"/>
      <c r="C21" s="20" t="s">
        <v>100</v>
      </c>
      <c r="D21" s="315"/>
      <c r="E21" s="37">
        <v>820</v>
      </c>
      <c r="F21" s="40" t="s">
        <v>61</v>
      </c>
      <c r="G21" s="59">
        <v>2290</v>
      </c>
      <c r="H21" s="37">
        <v>1560</v>
      </c>
      <c r="I21" s="40" t="s">
        <v>61</v>
      </c>
      <c r="J21" s="112">
        <v>2650</v>
      </c>
      <c r="K21" s="45"/>
      <c r="L21" s="45"/>
      <c r="S21" s="3"/>
      <c r="T21" s="3"/>
      <c r="U21" s="3"/>
    </row>
    <row r="22" spans="1:21" ht="27.75" customHeight="1">
      <c r="A22" s="94"/>
      <c r="B22" s="312"/>
      <c r="C22" s="20" t="s">
        <v>220</v>
      </c>
      <c r="D22" s="315"/>
      <c r="E22" s="256"/>
      <c r="F22" s="40" t="s">
        <v>223</v>
      </c>
      <c r="G22" s="261"/>
      <c r="H22" s="37">
        <v>1560</v>
      </c>
      <c r="I22" s="40" t="s">
        <v>61</v>
      </c>
      <c r="J22" s="259">
        <v>3000</v>
      </c>
      <c r="K22" s="45"/>
      <c r="L22" s="45"/>
      <c r="S22" s="3"/>
      <c r="T22" s="3"/>
      <c r="U22" s="3"/>
    </row>
    <row r="23" spans="1:21" ht="27.75" customHeight="1" thickBot="1">
      <c r="A23" s="94"/>
      <c r="B23" s="313"/>
      <c r="C23" s="60" t="s">
        <v>104</v>
      </c>
      <c r="D23" s="316"/>
      <c r="E23" s="98"/>
      <c r="F23" s="107" t="s">
        <v>87</v>
      </c>
      <c r="G23" s="108"/>
      <c r="H23" s="98">
        <v>1560</v>
      </c>
      <c r="I23" s="105" t="s">
        <v>61</v>
      </c>
      <c r="J23" s="113">
        <v>3000</v>
      </c>
      <c r="K23" s="45"/>
      <c r="L23" s="45"/>
      <c r="S23" s="3"/>
      <c r="T23" s="3"/>
      <c r="U23" s="3"/>
    </row>
    <row r="24" spans="1:10" ht="6" customHeight="1">
      <c r="A24" s="94"/>
      <c r="B24" s="94"/>
      <c r="C24" s="96"/>
      <c r="D24" s="96"/>
      <c r="E24" s="109"/>
      <c r="F24" s="110"/>
      <c r="G24" s="110"/>
      <c r="H24" s="95"/>
      <c r="I24" s="95"/>
      <c r="J24" s="96"/>
    </row>
    <row r="25" spans="1:10" ht="21" customHeight="1">
      <c r="A25" s="94"/>
      <c r="B25" s="29" t="s">
        <v>79</v>
      </c>
      <c r="C25" s="15"/>
      <c r="D25" s="15"/>
      <c r="E25" s="15"/>
      <c r="F25" s="15"/>
      <c r="G25" s="15"/>
      <c r="H25" s="16"/>
      <c r="I25" s="95"/>
      <c r="J25" s="96"/>
    </row>
    <row r="26" spans="1:10" ht="21" customHeight="1">
      <c r="A26" s="94"/>
      <c r="B26" s="14" t="s">
        <v>78</v>
      </c>
      <c r="C26" s="15"/>
      <c r="D26" s="15"/>
      <c r="E26" s="15"/>
      <c r="F26" s="15"/>
      <c r="G26" s="15"/>
      <c r="H26" s="16"/>
      <c r="I26" s="95"/>
      <c r="J26" s="96"/>
    </row>
    <row r="27" spans="1:10" ht="21" customHeight="1">
      <c r="A27" s="94"/>
      <c r="B27" s="14" t="s">
        <v>80</v>
      </c>
      <c r="C27" s="15"/>
      <c r="D27" s="15"/>
      <c r="E27" s="15"/>
      <c r="F27" s="15"/>
      <c r="G27" s="15"/>
      <c r="H27" s="16"/>
      <c r="I27" s="95"/>
      <c r="J27" s="96"/>
    </row>
    <row r="28" spans="1:10" ht="21" customHeight="1">
      <c r="A28" s="94"/>
      <c r="B28" s="14" t="s">
        <v>105</v>
      </c>
      <c r="C28" s="14"/>
      <c r="D28" s="14"/>
      <c r="E28" s="14"/>
      <c r="F28" s="14"/>
      <c r="G28" s="14"/>
      <c r="H28" s="14"/>
      <c r="I28" s="14"/>
      <c r="J28" s="14"/>
    </row>
    <row r="29" spans="1:10" ht="21" customHeight="1">
      <c r="A29" s="94"/>
      <c r="B29" s="14" t="s">
        <v>165</v>
      </c>
      <c r="C29" s="15"/>
      <c r="D29" s="15"/>
      <c r="E29" s="15"/>
      <c r="F29" s="15"/>
      <c r="G29" s="15"/>
      <c r="H29" s="16"/>
      <c r="I29" s="95"/>
      <c r="J29" s="96"/>
    </row>
    <row r="30" spans="1:17" s="24" customFormat="1" ht="12.75">
      <c r="A30" s="94"/>
      <c r="B30" s="84" t="s">
        <v>65</v>
      </c>
      <c r="C30" s="14"/>
      <c r="D30" s="14"/>
      <c r="E30" s="14"/>
      <c r="F30" s="14"/>
      <c r="G30" s="14"/>
      <c r="H30" s="58"/>
      <c r="I30" s="111"/>
      <c r="J30" s="96"/>
      <c r="K30" s="62"/>
      <c r="L30" s="62"/>
      <c r="M30" s="62"/>
      <c r="N30" s="62"/>
      <c r="O30" s="62"/>
      <c r="P30" s="63"/>
      <c r="Q30" s="63"/>
    </row>
    <row r="31" spans="1:17" s="24" customFormat="1" ht="27" customHeight="1">
      <c r="A31" s="94"/>
      <c r="B31" s="85" t="s">
        <v>63</v>
      </c>
      <c r="C31" s="44" t="s">
        <v>72</v>
      </c>
      <c r="D31" s="44" t="s">
        <v>64</v>
      </c>
      <c r="E31" s="44" t="s">
        <v>68</v>
      </c>
      <c r="F31" s="14"/>
      <c r="G31" s="351"/>
      <c r="H31" s="73" t="s">
        <v>59</v>
      </c>
      <c r="I31" s="94"/>
      <c r="J31" s="96"/>
      <c r="K31" s="62"/>
      <c r="L31" s="62"/>
      <c r="M31" s="62"/>
      <c r="N31" s="62"/>
      <c r="O31" s="62"/>
      <c r="P31" s="63"/>
      <c r="Q31" s="63"/>
    </row>
    <row r="32" spans="1:17" s="24" customFormat="1" ht="18.75" customHeight="1" thickBot="1">
      <c r="A32" s="94"/>
      <c r="B32" s="86">
        <v>1560</v>
      </c>
      <c r="C32" s="86">
        <v>2560</v>
      </c>
      <c r="D32" s="87">
        <f>IF(B32="","",B32-75)</f>
        <v>1485</v>
      </c>
      <c r="E32" s="88">
        <f>IF(B32="","",ATAN(D32/C32)*180/PI())</f>
        <v>30.11708250821202</v>
      </c>
      <c r="F32" s="14"/>
      <c r="G32" s="352"/>
      <c r="H32" s="89">
        <f>D32</f>
        <v>1485</v>
      </c>
      <c r="I32" s="94"/>
      <c r="J32" s="96"/>
      <c r="K32" s="62"/>
      <c r="L32" s="62"/>
      <c r="M32" s="62"/>
      <c r="N32" s="62"/>
      <c r="O32" s="62"/>
      <c r="P32" s="63"/>
      <c r="Q32" s="63"/>
    </row>
    <row r="33" spans="1:17" s="24" customFormat="1" ht="18.75" customHeight="1">
      <c r="A33" s="94"/>
      <c r="B33" s="14"/>
      <c r="C33" s="14"/>
      <c r="D33" s="73"/>
      <c r="E33" s="73"/>
      <c r="F33" s="70"/>
      <c r="G33" s="58" t="s">
        <v>71</v>
      </c>
      <c r="H33" s="14"/>
      <c r="I33" s="94"/>
      <c r="J33" s="96"/>
      <c r="K33" s="62"/>
      <c r="L33" s="62"/>
      <c r="M33" s="62"/>
      <c r="N33" s="62"/>
      <c r="O33" s="62"/>
      <c r="P33" s="63"/>
      <c r="Q33" s="63"/>
    </row>
    <row r="34" spans="1:17" s="24" customFormat="1" ht="18.75" customHeight="1">
      <c r="A34" s="94"/>
      <c r="B34" s="14"/>
      <c r="C34" s="14" t="s">
        <v>67</v>
      </c>
      <c r="D34" s="73"/>
      <c r="E34" s="73"/>
      <c r="F34" s="70"/>
      <c r="G34" s="90">
        <f>IF(C32="","",C32)</f>
        <v>2560</v>
      </c>
      <c r="H34" s="14"/>
      <c r="I34" s="94"/>
      <c r="J34" s="96"/>
      <c r="K34" s="62"/>
      <c r="L34" s="62"/>
      <c r="M34" s="62"/>
      <c r="N34" s="62"/>
      <c r="O34" s="62"/>
      <c r="P34" s="63"/>
      <c r="Q34" s="63"/>
    </row>
    <row r="35" spans="1:10" ht="12.75">
      <c r="A35" s="94"/>
      <c r="B35" s="94"/>
      <c r="C35" s="94"/>
      <c r="D35" s="94"/>
      <c r="E35" s="94"/>
      <c r="F35" s="94"/>
      <c r="G35" s="94"/>
      <c r="H35" s="95"/>
      <c r="I35" s="95"/>
      <c r="J35" s="96"/>
    </row>
    <row r="36" spans="1:10" ht="12.75">
      <c r="A36" s="94"/>
      <c r="B36" s="94"/>
      <c r="C36" s="94"/>
      <c r="D36" s="94"/>
      <c r="E36" s="94"/>
      <c r="F36" s="94"/>
      <c r="G36" s="94"/>
      <c r="H36" s="95"/>
      <c r="I36" s="95"/>
      <c r="J36" s="96"/>
    </row>
    <row r="51" ht="12.75">
      <c r="D51" s="64"/>
    </row>
    <row r="52" ht="12.75">
      <c r="D52" s="64"/>
    </row>
  </sheetData>
  <sheetProtection password="CA95" sheet="1" objects="1" scenarios="1" selectLockedCells="1"/>
  <protectedRanges>
    <protectedRange sqref="C17:D17 C21:D21 C23:D23 D22" name="範囲1_1_1_1"/>
    <protectedRange sqref="C8:D10 C16 C22" name="範囲1_1_1_1_1"/>
  </protectedRanges>
  <mergeCells count="14">
    <mergeCell ref="B1:J1"/>
    <mergeCell ref="B2:J2"/>
    <mergeCell ref="B3:B4"/>
    <mergeCell ref="C3:C4"/>
    <mergeCell ref="D3:D4"/>
    <mergeCell ref="E3:J3"/>
    <mergeCell ref="H4:J4"/>
    <mergeCell ref="D11:D17"/>
    <mergeCell ref="D5:D10"/>
    <mergeCell ref="B18:B23"/>
    <mergeCell ref="D18:D23"/>
    <mergeCell ref="G31:G32"/>
    <mergeCell ref="E4:G4"/>
    <mergeCell ref="B5:B17"/>
  </mergeCells>
  <dataValidations count="1">
    <dataValidation type="list" allowBlank="1" showInputMessage="1" showErrorMessage="1" sqref="C32">
      <formula1>"1280,2560"</formula1>
    </dataValidation>
  </dataValidations>
  <printOptions/>
  <pageMargins left="0.31496062992125984" right="0.5118110236220472" top="0.7480314960629921" bottom="0.35433070866141736"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Kenji　Ogihara</dc:creator>
  <cp:keywords/>
  <dc:description/>
  <cp:lastModifiedBy>RWA_002</cp:lastModifiedBy>
  <cp:lastPrinted>2023-09-05T03:56:59Z</cp:lastPrinted>
  <dcterms:created xsi:type="dcterms:W3CDTF">1997-01-08T22:48:59Z</dcterms:created>
  <dcterms:modified xsi:type="dcterms:W3CDTF">2023-09-05T03:57:31Z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